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tabRatio="715" activeTab="4"/>
  </bookViews>
  <sheets>
    <sheet name="SPGruppe1" sheetId="1" r:id="rId1"/>
    <sheet name="RapportGruppe1" sheetId="2" r:id="rId2"/>
    <sheet name="SPGruppe2" sheetId="3" r:id="rId3"/>
    <sheet name="RapportGruppe2" sheetId="4" r:id="rId4"/>
    <sheet name="Rangspiele" sheetId="5" r:id="rId5"/>
    <sheet name="Rangspiele Heft" sheetId="6" r:id="rId6"/>
    <sheet name="RangtabelleGruppe1" sheetId="7" state="hidden" r:id="rId7"/>
    <sheet name="RangtabelleGruppe2" sheetId="8" state="hidden" r:id="rId8"/>
  </sheets>
  <definedNames>
    <definedName name="MS" localSheetId="7">'RangtabelleGruppe2'!$A$1</definedName>
    <definedName name="MS">'RangtabelleGruppe1'!$A$1</definedName>
    <definedName name="Pkt" localSheetId="7">'RangtabelleGruppe2'!$D$1</definedName>
    <definedName name="Pkt">'RangtabelleGruppe1'!$D$1</definedName>
    <definedName name="Rang" localSheetId="7">'RangtabelleGruppe2'!$G$1</definedName>
    <definedName name="Rang">'RangtabelleGruppe1'!$G$1</definedName>
    <definedName name="Tore" localSheetId="7">'RangtabelleGruppe2'!$B$1</definedName>
    <definedName name="Tore">'RangtabelleGruppe1'!$B$1</definedName>
  </definedNames>
  <calcPr fullCalcOnLoad="1"/>
</workbook>
</file>

<file path=xl/sharedStrings.xml><?xml version="1.0" encoding="utf-8"?>
<sst xmlns="http://schemas.openxmlformats.org/spreadsheetml/2006/main" count="216" uniqueCount="87">
  <si>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</si>
  <si>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</si>
  <si>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</si>
  <si>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</si>
  <si>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</si>
  <si>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</si>
  <si>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</si>
  <si>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</si>
  <si>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</si>
  <si>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</si>
  <si>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</si>
  <si>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</si>
  <si>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</si>
  <si>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</si>
  <si>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</si>
  <si>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</si>
  <si>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</si>
  <si>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</si>
  <si>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</si>
  <si>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</si>
  <si>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</si>
  <si>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</si>
  <si>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</si>
  <si>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</si>
  <si>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</si>
  <si>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Mannschaften Gruppe 1</t>
  </si>
  <si>
    <t>Mannschaften Gruppe 2</t>
  </si>
  <si>
    <t>Finalspiel</t>
  </si>
  <si>
    <t>Weihnachtsturnier</t>
  </si>
  <si>
    <t>Sporthalle Schöftland</t>
  </si>
  <si>
    <t>Rangspiele</t>
  </si>
  <si>
    <t>Rangspiele 1. Liga</t>
  </si>
  <si>
    <t>Die 2. Platzierten der Gruppe 1 + 2 haben die Möglichkeit, noch</t>
  </si>
  <si>
    <t>Turniersieger zu werden!!</t>
  </si>
  <si>
    <t>Spiel um Rang 10 und 9</t>
  </si>
  <si>
    <t>5.Gr.1</t>
  </si>
  <si>
    <t>5.Gr.2</t>
  </si>
  <si>
    <t>Spiel um Rang 8 und 7</t>
  </si>
  <si>
    <t>4.Gr.1</t>
  </si>
  <si>
    <t>4.Gr.2</t>
  </si>
  <si>
    <t>2.Gr.1</t>
  </si>
  <si>
    <t>1.Gr.1</t>
  </si>
  <si>
    <t>2.Gr.2</t>
  </si>
  <si>
    <t>1.Gr.2</t>
  </si>
  <si>
    <t>Spiel um Rang 6 und 5</t>
  </si>
  <si>
    <t>3.Gr.1</t>
  </si>
  <si>
    <t>3.Gr.2</t>
  </si>
  <si>
    <t>Spiel um Rang 4 und 3</t>
  </si>
  <si>
    <t>Verlierer Spiel 11</t>
  </si>
  <si>
    <t>Verlierer Spiel 12</t>
  </si>
  <si>
    <t>Spiel um Rang 2 und 1</t>
  </si>
  <si>
    <t>Sieger Spiel 11</t>
  </si>
  <si>
    <t>Sieger Spiel 12</t>
  </si>
  <si>
    <t>Altdorf 2</t>
  </si>
  <si>
    <t>Schöftland 2</t>
  </si>
  <si>
    <t>Schöftland 1</t>
  </si>
  <si>
    <t>Altdorf 1</t>
  </si>
  <si>
    <t>Möhlin</t>
  </si>
  <si>
    <t>Freddy Schenk</t>
  </si>
  <si>
    <t>Sa, 21. Dez. 2013  ca. 18 Uhr</t>
  </si>
  <si>
    <t>1. Liga</t>
  </si>
  <si>
    <t>Sporthalle Schöftland, Spielfeld 1</t>
  </si>
  <si>
    <t>Sporthalle Schöftland, Spielfeld 2</t>
  </si>
  <si>
    <t>Liestal 1</t>
  </si>
  <si>
    <t>Oftringen</t>
  </si>
  <si>
    <t>Öflingen (DE)</t>
  </si>
  <si>
    <t>Michi Baumann</t>
  </si>
  <si>
    <t>André Voirol</t>
  </si>
  <si>
    <t>Jürg Schneitter</t>
  </si>
  <si>
    <t>Beda Planzer</t>
  </si>
  <si>
    <t>Hannes Kempf</t>
  </si>
  <si>
    <t>Jeremias Niklaus</t>
  </si>
  <si>
    <t>Michael Merz</t>
  </si>
  <si>
    <t>Joshua Eckert</t>
  </si>
  <si>
    <t>Robin Leber</t>
  </si>
  <si>
    <t>Urs Schöpfter</t>
  </si>
  <si>
    <t>Liestal 2</t>
  </si>
  <si>
    <t>Josip Bajo</t>
  </si>
  <si>
    <t>Mathias Oberer</t>
  </si>
  <si>
    <t>Alexandre Dürger</t>
  </si>
  <si>
    <t>Utzenstorf</t>
  </si>
  <si>
    <t>Norbert Mullis</t>
  </si>
  <si>
    <t>Daniel Lüdi</t>
  </si>
  <si>
    <t>Günter Trefzger</t>
  </si>
  <si>
    <t>Teo Neuenschwander</t>
  </si>
  <si>
    <t>Stefan Marty</t>
  </si>
  <si>
    <t>Jimmy Schenk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</si>
</sst>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1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1" fontId="4" fillId="0" borderId="0" xfId="0" applyNumberFormat="1" applyFont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77" fontId="0" fillId="0" borderId="29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/>
    </xf>
    <xf numFmtId="177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30" xfId="0" applyNumberFormat="1" applyFont="1" applyBorder="1" applyAlignment="1">
      <alignment horizontal="left" vertical="center"/>
    </xf>
    <xf numFmtId="177" fontId="1" fillId="0" borderId="31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left" vertical="center"/>
    </xf>
    <xf numFmtId="177" fontId="1" fillId="0" borderId="33" xfId="0" applyNumberFormat="1" applyFont="1" applyBorder="1" applyAlignment="1">
      <alignment horizontal="left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9" xfId="0" applyNumberFormat="1" applyFont="1" applyBorder="1" applyAlignment="1">
      <alignment horizontal="center"/>
    </xf>
    <xf numFmtId="177" fontId="1" fillId="0" borderId="30" xfId="0" applyNumberFormat="1" applyFont="1" applyBorder="1" applyAlignment="1">
      <alignment horizontal="center"/>
    </xf>
    <xf numFmtId="177" fontId="1" fillId="0" borderId="31" xfId="0" applyNumberFormat="1" applyFont="1" applyBorder="1" applyAlignment="1">
      <alignment horizontal="center"/>
    </xf>
    <xf numFmtId="177" fontId="1" fillId="0" borderId="44" xfId="0" applyNumberFormat="1" applyFont="1" applyBorder="1" applyAlignment="1">
      <alignment horizontal="center"/>
    </xf>
    <xf numFmtId="181" fontId="1" fillId="0" borderId="42" xfId="0" applyNumberFormat="1" applyFont="1" applyBorder="1" applyAlignment="1" applyProtection="1">
      <alignment horizontal="left"/>
      <protection locked="0"/>
    </xf>
    <xf numFmtId="181" fontId="1" fillId="0" borderId="43" xfId="0" applyNumberFormat="1" applyFont="1" applyBorder="1" applyAlignment="1" applyProtection="1">
      <alignment horizontal="left"/>
      <protection locked="0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177" fontId="1" fillId="0" borderId="45" xfId="0" applyNumberFormat="1" applyFont="1" applyBorder="1" applyAlignment="1">
      <alignment horizontal="center"/>
    </xf>
    <xf numFmtId="177" fontId="1" fillId="0" borderId="46" xfId="0" applyNumberFormat="1" applyFont="1" applyBorder="1" applyAlignment="1">
      <alignment horizontal="center"/>
    </xf>
    <xf numFmtId="177" fontId="1" fillId="0" borderId="4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7" fontId="0" fillId="0" borderId="1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6">
      <selection activeCell="F20" sqref="F20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64" t="s">
        <v>60</v>
      </c>
      <c r="B1" s="64"/>
      <c r="C1" s="64"/>
      <c r="D1" s="64"/>
      <c r="E1" s="64"/>
      <c r="F1" s="64"/>
      <c r="G1" s="64"/>
      <c r="H1" s="64"/>
    </row>
    <row r="2" spans="1:8" ht="15.75" customHeight="1">
      <c r="A2" s="26" t="s">
        <v>21</v>
      </c>
      <c r="B2" s="27"/>
      <c r="C2" s="65" t="s">
        <v>28</v>
      </c>
      <c r="D2" s="65"/>
      <c r="E2" s="65"/>
      <c r="F2" s="65"/>
      <c r="G2" s="65"/>
      <c r="H2" s="65"/>
    </row>
    <row r="3" spans="1:8" ht="15">
      <c r="A3" s="26" t="s">
        <v>0</v>
      </c>
      <c r="B3" s="28"/>
      <c r="C3" s="66">
        <v>41629.65625</v>
      </c>
      <c r="D3" s="66"/>
      <c r="E3" s="66"/>
      <c r="F3" s="62"/>
      <c r="G3" s="62"/>
      <c r="H3" s="62"/>
    </row>
    <row r="4" spans="1:8" ht="15">
      <c r="A4" s="28" t="s">
        <v>1</v>
      </c>
      <c r="B4" s="28"/>
      <c r="C4" s="63" t="s">
        <v>61</v>
      </c>
      <c r="D4" s="62"/>
      <c r="E4" s="62"/>
      <c r="F4" s="62"/>
      <c r="G4" s="62"/>
      <c r="H4" s="62"/>
    </row>
    <row r="5" spans="1:2" ht="15">
      <c r="A5" s="28"/>
      <c r="B5" s="28"/>
    </row>
    <row r="7" ht="15.75">
      <c r="A7" s="7" t="s">
        <v>2</v>
      </c>
    </row>
    <row r="8" spans="1:8" ht="15">
      <c r="A8" s="54" t="s">
        <v>55</v>
      </c>
      <c r="B8" s="55"/>
      <c r="C8" s="55"/>
      <c r="D8" s="56" t="str">
        <f>IF(RapportGruppe1!D7&gt;"",RapportGruppe1!D7&amp;" / "&amp;RapportGruppe1!D8,"")</f>
        <v>Michi Baumann / Freddy Schenk</v>
      </c>
      <c r="E8" s="56"/>
      <c r="F8" s="56"/>
      <c r="G8" s="56"/>
      <c r="H8" s="56"/>
    </row>
    <row r="9" spans="1:8" ht="15">
      <c r="A9" s="54" t="s">
        <v>63</v>
      </c>
      <c r="B9" s="55"/>
      <c r="C9" s="55"/>
      <c r="D9" s="56" t="str">
        <f>IF(RapportGruppe1!D9&gt;"",RapportGruppe1!D9&amp;" / "&amp;RapportGruppe1!D10,"")</f>
        <v>André Voirol / Jürg Schneitter</v>
      </c>
      <c r="E9" s="56"/>
      <c r="F9" s="56"/>
      <c r="G9" s="56"/>
      <c r="H9" s="56"/>
    </row>
    <row r="10" spans="1:8" ht="15">
      <c r="A10" s="54" t="s">
        <v>56</v>
      </c>
      <c r="B10" s="55"/>
      <c r="C10" s="55"/>
      <c r="D10" s="56" t="str">
        <f>IF(RapportGruppe1!D11&gt;"",RapportGruppe1!D11&amp;" / "&amp;RapportGruppe1!D12,"")</f>
        <v>Beda Planzer / Hannes Kempf</v>
      </c>
      <c r="E10" s="56"/>
      <c r="F10" s="56"/>
      <c r="G10" s="56"/>
      <c r="H10" s="56"/>
    </row>
    <row r="11" spans="1:8" ht="15">
      <c r="A11" s="54" t="s">
        <v>64</v>
      </c>
      <c r="B11" s="55"/>
      <c r="C11" s="55"/>
      <c r="D11" s="56" t="str">
        <f>IF(RapportGruppe1!D13&gt;"",RapportGruppe1!D13&amp;" / "&amp;RapportGruppe1!D14,"")</f>
        <v>Jeremias Niklaus / Michael Merz</v>
      </c>
      <c r="E11" s="56"/>
      <c r="F11" s="56"/>
      <c r="G11" s="56"/>
      <c r="H11" s="56"/>
    </row>
    <row r="12" spans="1:8" ht="15">
      <c r="A12" s="54" t="s">
        <v>65</v>
      </c>
      <c r="B12" s="55"/>
      <c r="C12" s="55"/>
      <c r="D12" s="56" t="str">
        <f>IF(RapportGruppe1!D15&gt;"",RapportGruppe1!D15&amp;" / "&amp;RapportGruppe1!D16,"")</f>
        <v>Joshua Eckert / Robin Leber</v>
      </c>
      <c r="E12" s="56"/>
      <c r="F12" s="56"/>
      <c r="G12" s="56"/>
      <c r="H12" s="56"/>
    </row>
    <row r="14" ht="15.75">
      <c r="A14" s="7" t="s">
        <v>6</v>
      </c>
    </row>
    <row r="15" spans="1:8" ht="21" customHeight="1">
      <c r="A15" s="3">
        <v>1</v>
      </c>
      <c r="B15" s="61" t="str">
        <f>A8</f>
        <v>Schöftland 1</v>
      </c>
      <c r="C15" s="61"/>
      <c r="D15" s="4" t="s">
        <v>3</v>
      </c>
      <c r="E15" s="24" t="str">
        <f>A12</f>
        <v>Öflingen (DE)</v>
      </c>
      <c r="F15" s="20">
        <v>2</v>
      </c>
      <c r="G15" s="6" t="s">
        <v>4</v>
      </c>
      <c r="H15" s="20">
        <v>0</v>
      </c>
    </row>
    <row r="16" spans="1:8" ht="21" customHeight="1">
      <c r="A16" s="3">
        <v>2</v>
      </c>
      <c r="B16" s="61" t="str">
        <f>A9</f>
        <v>Liestal 1</v>
      </c>
      <c r="C16" s="62"/>
      <c r="D16" s="4" t="s">
        <v>3</v>
      </c>
      <c r="E16" s="24" t="str">
        <f>A10</f>
        <v>Altdorf 1</v>
      </c>
      <c r="F16" s="21">
        <v>3</v>
      </c>
      <c r="G16" s="6" t="s">
        <v>4</v>
      </c>
      <c r="H16" s="21">
        <v>7</v>
      </c>
    </row>
    <row r="17" spans="1:8" ht="21" customHeight="1">
      <c r="A17" s="3">
        <v>3</v>
      </c>
      <c r="B17" s="61" t="str">
        <f>A11</f>
        <v>Oftringen</v>
      </c>
      <c r="C17" s="62"/>
      <c r="D17" s="4" t="s">
        <v>3</v>
      </c>
      <c r="E17" s="24" t="str">
        <f>A12</f>
        <v>Öflingen (DE)</v>
      </c>
      <c r="F17" s="21">
        <v>2</v>
      </c>
      <c r="G17" s="6" t="s">
        <v>4</v>
      </c>
      <c r="H17" s="21">
        <v>3</v>
      </c>
    </row>
    <row r="18" spans="1:8" ht="21" customHeight="1">
      <c r="A18" s="3">
        <v>4</v>
      </c>
      <c r="B18" s="61" t="str">
        <f>A8</f>
        <v>Schöftland 1</v>
      </c>
      <c r="C18" s="62"/>
      <c r="D18" s="4" t="s">
        <v>3</v>
      </c>
      <c r="E18" s="24" t="str">
        <f>A10</f>
        <v>Altdorf 1</v>
      </c>
      <c r="F18" s="21">
        <v>4</v>
      </c>
      <c r="G18" s="6" t="s">
        <v>4</v>
      </c>
      <c r="H18" s="21">
        <v>5</v>
      </c>
    </row>
    <row r="19" spans="1:8" ht="21" customHeight="1">
      <c r="A19" s="3">
        <v>5</v>
      </c>
      <c r="B19" s="61" t="str">
        <f>A9</f>
        <v>Liestal 1</v>
      </c>
      <c r="C19" s="62"/>
      <c r="D19" s="4" t="s">
        <v>3</v>
      </c>
      <c r="E19" s="24" t="str">
        <f>A11</f>
        <v>Oftringen</v>
      </c>
      <c r="F19" s="21">
        <v>5</v>
      </c>
      <c r="G19" s="6" t="s">
        <v>4</v>
      </c>
      <c r="H19" s="21">
        <v>6</v>
      </c>
    </row>
    <row r="20" spans="1:8" ht="21" customHeight="1">
      <c r="A20" s="3">
        <v>6</v>
      </c>
      <c r="B20" s="61" t="str">
        <f>A10</f>
        <v>Altdorf 1</v>
      </c>
      <c r="C20" s="62"/>
      <c r="D20" s="4" t="s">
        <v>3</v>
      </c>
      <c r="E20" s="24" t="str">
        <f>A12</f>
        <v>Öflingen (DE)</v>
      </c>
      <c r="F20" s="21">
        <v>3</v>
      </c>
      <c r="G20" s="6" t="s">
        <v>4</v>
      </c>
      <c r="H20" s="21">
        <v>4</v>
      </c>
    </row>
    <row r="21" spans="1:8" ht="21" customHeight="1">
      <c r="A21" s="3">
        <v>7</v>
      </c>
      <c r="B21" s="61" t="str">
        <f>A8</f>
        <v>Schöftland 1</v>
      </c>
      <c r="C21" s="62"/>
      <c r="D21" s="4" t="s">
        <v>3</v>
      </c>
      <c r="E21" s="24" t="str">
        <f>A11</f>
        <v>Oftringen</v>
      </c>
      <c r="F21" s="21">
        <v>4</v>
      </c>
      <c r="G21" s="6" t="s">
        <v>4</v>
      </c>
      <c r="H21" s="21">
        <v>4</v>
      </c>
    </row>
    <row r="22" spans="1:8" ht="21" customHeight="1">
      <c r="A22" s="3">
        <v>8</v>
      </c>
      <c r="B22" s="61" t="str">
        <f>A9</f>
        <v>Liestal 1</v>
      </c>
      <c r="C22" s="62"/>
      <c r="D22" s="4" t="s">
        <v>3</v>
      </c>
      <c r="E22" s="24" t="str">
        <f>A12</f>
        <v>Öflingen (DE)</v>
      </c>
      <c r="F22" s="21">
        <v>1</v>
      </c>
      <c r="G22" s="6" t="s">
        <v>4</v>
      </c>
      <c r="H22" s="21">
        <v>4</v>
      </c>
    </row>
    <row r="23" spans="1:8" ht="21" customHeight="1">
      <c r="A23" s="3">
        <v>9</v>
      </c>
      <c r="B23" s="61" t="str">
        <f>A10</f>
        <v>Altdorf 1</v>
      </c>
      <c r="C23" s="62"/>
      <c r="D23" s="4" t="s">
        <v>3</v>
      </c>
      <c r="E23" s="24" t="str">
        <f>A11</f>
        <v>Oftringen</v>
      </c>
      <c r="F23" s="21">
        <v>5</v>
      </c>
      <c r="G23" s="6" t="s">
        <v>4</v>
      </c>
      <c r="H23" s="21">
        <v>2</v>
      </c>
    </row>
    <row r="24" spans="1:8" ht="21" customHeight="1">
      <c r="A24" s="3">
        <v>10</v>
      </c>
      <c r="B24" s="61" t="str">
        <f>A8</f>
        <v>Schöftland 1</v>
      </c>
      <c r="C24" s="62"/>
      <c r="D24" s="4" t="s">
        <v>3</v>
      </c>
      <c r="E24" s="24" t="str">
        <f>A9</f>
        <v>Liestal 1</v>
      </c>
      <c r="F24" s="21">
        <v>8</v>
      </c>
      <c r="G24" s="6" t="s">
        <v>4</v>
      </c>
      <c r="H24" s="21">
        <v>1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RapportGruppe1!Q20</f>
        <v>1</v>
      </c>
      <c r="B28" s="59" t="str">
        <f>RapportGruppe1!R20</f>
        <v>Altdorf 1</v>
      </c>
      <c r="C28" s="60"/>
      <c r="D28" s="60"/>
      <c r="E28" s="60"/>
      <c r="F28" s="60"/>
      <c r="G28" s="8"/>
      <c r="H28" s="5" t="str">
        <f>IF(B28&gt;"",RapportGruppe1!V20&amp;" "&amp;RangtabelleGruppe1!I10,"")</f>
        <v>9 (+7)</v>
      </c>
      <c r="I28" s="8"/>
    </row>
    <row r="29" spans="1:9" ht="21" customHeight="1">
      <c r="A29" s="3">
        <f>RapportGruppe1!Q21</f>
        <v>2</v>
      </c>
      <c r="B29" s="57" t="str">
        <f>RapportGruppe1!R21</f>
        <v>Öflingen (DE)</v>
      </c>
      <c r="C29" s="58"/>
      <c r="D29" s="58"/>
      <c r="E29" s="58"/>
      <c r="F29" s="58"/>
      <c r="G29" s="8"/>
      <c r="H29" s="5" t="str">
        <f>IF(B29&gt;"",RapportGruppe1!V21&amp;" "&amp;RangtabelleGruppe1!I11,"")</f>
        <v>9 (+3)</v>
      </c>
      <c r="I29" s="8"/>
    </row>
    <row r="30" spans="1:9" ht="21" customHeight="1">
      <c r="A30" s="3">
        <f>RapportGruppe1!Q22</f>
        <v>3</v>
      </c>
      <c r="B30" s="57" t="str">
        <f>RapportGruppe1!R22</f>
        <v>Schöftland 1</v>
      </c>
      <c r="C30" s="58"/>
      <c r="D30" s="58"/>
      <c r="E30" s="58"/>
      <c r="F30" s="58"/>
      <c r="G30" s="8"/>
      <c r="H30" s="5" t="str">
        <f>IF(B30&gt;"",RapportGruppe1!V22&amp;" "&amp;RangtabelleGruppe1!I12,"")</f>
        <v>7 </v>
      </c>
      <c r="I30" s="8"/>
    </row>
    <row r="31" spans="1:9" ht="21" customHeight="1">
      <c r="A31" s="3">
        <f>RapportGruppe1!Q23</f>
        <v>4</v>
      </c>
      <c r="B31" s="57" t="str">
        <f>RapportGruppe1!R23</f>
        <v>Oftringen</v>
      </c>
      <c r="C31" s="58"/>
      <c r="D31" s="58"/>
      <c r="E31" s="58"/>
      <c r="F31" s="58"/>
      <c r="G31" s="8"/>
      <c r="H31" s="5" t="str">
        <f>IF(B31&gt;"",RapportGruppe1!V23&amp;" "&amp;RangtabelleGruppe1!I13,"")</f>
        <v>4 </v>
      </c>
      <c r="I31" s="8"/>
    </row>
    <row r="32" spans="1:9" ht="21" customHeight="1">
      <c r="A32" s="3">
        <f>RapportGruppe1!Q24</f>
        <v>5</v>
      </c>
      <c r="B32" s="57" t="str">
        <f>RapportGruppe1!R24</f>
        <v>Liestal 1</v>
      </c>
      <c r="C32" s="58"/>
      <c r="D32" s="58"/>
      <c r="E32" s="58"/>
      <c r="F32" s="58"/>
      <c r="G32" s="8"/>
      <c r="H32" s="5" t="str">
        <f>IF(B32&gt;"",RapportGruppe1!V24&amp;" "&amp;RangtabelleGruppe1!I14,"")</f>
        <v>0 </v>
      </c>
      <c r="I32" s="8"/>
    </row>
  </sheetData>
  <sheetProtection/>
  <mergeCells count="29">
    <mergeCell ref="A1:H1"/>
    <mergeCell ref="B15:C15"/>
    <mergeCell ref="D8:H8"/>
    <mergeCell ref="D9:H9"/>
    <mergeCell ref="D10:H10"/>
    <mergeCell ref="D11:H11"/>
    <mergeCell ref="A11:C11"/>
    <mergeCell ref="C2:H2"/>
    <mergeCell ref="C3:H3"/>
    <mergeCell ref="C4:H4"/>
    <mergeCell ref="A8:C8"/>
    <mergeCell ref="A9:C9"/>
    <mergeCell ref="B24:C24"/>
    <mergeCell ref="B20:C20"/>
    <mergeCell ref="B21:C21"/>
    <mergeCell ref="B22:C22"/>
    <mergeCell ref="B23:C23"/>
    <mergeCell ref="A10:C10"/>
    <mergeCell ref="B16:C16"/>
    <mergeCell ref="A12:C12"/>
    <mergeCell ref="D12:H12"/>
    <mergeCell ref="B31:F31"/>
    <mergeCell ref="B32:F32"/>
    <mergeCell ref="B28:F28"/>
    <mergeCell ref="B29:F29"/>
    <mergeCell ref="B30:F30"/>
    <mergeCell ref="B17:C17"/>
    <mergeCell ref="B18:C18"/>
    <mergeCell ref="B19:C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6" sqref="D16:G16"/>
    </sheetView>
  </sheetViews>
  <sheetFormatPr defaultColWidth="5.28125" defaultRowHeight="12.75"/>
  <cols>
    <col min="1" max="9" width="5.28125" style="1" customWidth="1"/>
    <col min="10" max="10" width="6.421875" style="1" customWidth="1"/>
    <col min="1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8" t="str">
        <f>SPGruppe1!A1</f>
        <v>1. Liga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3" ht="15.75" customHeight="1">
      <c r="A2" s="2" t="s">
        <v>21</v>
      </c>
      <c r="B2" s="22"/>
      <c r="C2" s="67" t="str">
        <f>SPGruppe1!C2</f>
        <v>Weihnachtsturnier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2" t="s">
        <v>0</v>
      </c>
      <c r="C3" s="67">
        <f>SPGruppe1!C3</f>
        <v>41629.65625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">
      <c r="A4" s="1" t="s">
        <v>1</v>
      </c>
      <c r="C4" s="67" t="str">
        <f>SPGruppe1!C4</f>
        <v>Sporthalle Schöftland, Spielfeld 1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5.75" thickBot="1"/>
    <row r="6" spans="4:19" ht="15.75" thickBot="1">
      <c r="D6" s="96" t="s">
        <v>23</v>
      </c>
      <c r="E6" s="97"/>
      <c r="F6" s="97"/>
      <c r="G6" s="77"/>
      <c r="H6" s="76" t="s">
        <v>24</v>
      </c>
      <c r="I6" s="77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68" t="str">
        <f>A20</f>
        <v>Schöftland 1</v>
      </c>
      <c r="B7" s="69"/>
      <c r="C7" s="69"/>
      <c r="D7" s="84" t="s">
        <v>66</v>
      </c>
      <c r="E7" s="85"/>
      <c r="F7" s="85"/>
      <c r="G7" s="86"/>
      <c r="H7" s="92"/>
      <c r="I7" s="93"/>
      <c r="J7" s="74">
        <f ca="1">IF(INDIRECT("SPGruppe1!F"&amp;14+J$6)&lt;&gt;"",INDIRECT("SPGruppe1!F"&amp;14+J$6),"")</f>
        <v>2</v>
      </c>
      <c r="K7" s="72"/>
      <c r="L7" s="72"/>
      <c r="M7" s="74">
        <f ca="1">IF(INDIRECT("SpGruppe1!F"&amp;14+M$6)&lt;&gt;"",INDIRECT("SpGruppe1!F"&amp;14+M$6),"")</f>
        <v>4</v>
      </c>
      <c r="N7" s="72"/>
      <c r="O7" s="72"/>
      <c r="P7" s="74">
        <f ca="1">IF(INDIRECT("SpGruppe1!F"&amp;14+P$6)&lt;&gt;"",INDIRECT("SpGruppe1!F"&amp;14+P$6),"")</f>
        <v>4</v>
      </c>
      <c r="Q7" s="72"/>
      <c r="R7" s="72"/>
      <c r="S7" s="74">
        <f ca="1">IF(INDIRECT("SpGruppe1!F"&amp;14+S$6)&lt;&gt;"",INDIRECT("SpGruppe1!F"&amp;14+S$6),"")</f>
        <v>8</v>
      </c>
    </row>
    <row r="8" spans="1:19" ht="15.75" thickBot="1">
      <c r="A8" s="79"/>
      <c r="B8" s="80"/>
      <c r="C8" s="80"/>
      <c r="D8" s="81" t="s">
        <v>58</v>
      </c>
      <c r="E8" s="82"/>
      <c r="F8" s="82"/>
      <c r="G8" s="83"/>
      <c r="H8" s="94"/>
      <c r="I8" s="95"/>
      <c r="J8" s="75"/>
      <c r="K8" s="73"/>
      <c r="L8" s="73"/>
      <c r="M8" s="75"/>
      <c r="N8" s="73"/>
      <c r="O8" s="73"/>
      <c r="P8" s="75"/>
      <c r="Q8" s="73"/>
      <c r="R8" s="73"/>
      <c r="S8" s="75"/>
    </row>
    <row r="9" spans="1:19" ht="15">
      <c r="A9" s="68" t="str">
        <f>D20</f>
        <v>Liestal 1</v>
      </c>
      <c r="B9" s="69"/>
      <c r="C9" s="69"/>
      <c r="D9" s="84" t="s">
        <v>67</v>
      </c>
      <c r="E9" s="85"/>
      <c r="F9" s="85"/>
      <c r="G9" s="86"/>
      <c r="H9" s="92"/>
      <c r="I9" s="93"/>
      <c r="J9" s="72"/>
      <c r="K9" s="74">
        <f ca="1">IF(INDIRECT("SpGruppe1!F"&amp;14+K$6)&lt;&gt;"",INDIRECT("SpGruppe1!F"&amp;14+K$6),"")</f>
        <v>3</v>
      </c>
      <c r="L9" s="72"/>
      <c r="M9" s="72"/>
      <c r="N9" s="74">
        <f ca="1">IF(INDIRECT("SpGruppe1!F"&amp;14+N$6)&lt;&gt;"",INDIRECT("SpGruppe1!F"&amp;14+N$6),"")</f>
        <v>5</v>
      </c>
      <c r="O9" s="72"/>
      <c r="P9" s="72"/>
      <c r="Q9" s="74">
        <f ca="1">IF(INDIRECT("SpGruppe1!F"&amp;14+Q$6)&lt;&gt;"",INDIRECT("SpGruppe1!F"&amp;14+Q$6),"")</f>
        <v>1</v>
      </c>
      <c r="R9" s="72"/>
      <c r="S9" s="74">
        <f ca="1">IF(INDIRECT("SpGruppe1!H"&amp;14+S$6)&lt;&gt;"",INDIRECT("SpGruppe1!H"&amp;14+S$6),"")</f>
        <v>1</v>
      </c>
    </row>
    <row r="10" spans="1:19" ht="15.75" thickBot="1">
      <c r="A10" s="70"/>
      <c r="B10" s="71"/>
      <c r="C10" s="71"/>
      <c r="D10" s="81" t="s">
        <v>68</v>
      </c>
      <c r="E10" s="82"/>
      <c r="F10" s="82"/>
      <c r="G10" s="83"/>
      <c r="H10" s="94"/>
      <c r="I10" s="95"/>
      <c r="J10" s="73"/>
      <c r="K10" s="75"/>
      <c r="L10" s="73"/>
      <c r="M10" s="73"/>
      <c r="N10" s="75"/>
      <c r="O10" s="73"/>
      <c r="P10" s="73"/>
      <c r="Q10" s="75"/>
      <c r="R10" s="73"/>
      <c r="S10" s="75"/>
    </row>
    <row r="11" spans="1:19" ht="15">
      <c r="A11" s="68" t="str">
        <f>G20</f>
        <v>Altdorf 1</v>
      </c>
      <c r="B11" s="69"/>
      <c r="C11" s="69"/>
      <c r="D11" s="84" t="s">
        <v>69</v>
      </c>
      <c r="E11" s="85"/>
      <c r="F11" s="85"/>
      <c r="G11" s="86"/>
      <c r="H11" s="92"/>
      <c r="I11" s="93"/>
      <c r="J11" s="72"/>
      <c r="K11" s="74">
        <f ca="1">IF(INDIRECT("SpGruppe1!H"&amp;14+K$6)&lt;&gt;"",INDIRECT("SpGruppe1!H"&amp;14+K$6),"")</f>
        <v>7</v>
      </c>
      <c r="L11" s="72"/>
      <c r="M11" s="74">
        <f ca="1">IF(INDIRECT("SpGruppe1!H"&amp;14+M$6)&lt;&gt;"",INDIRECT("SpGruppe1!H"&amp;14+M$6),"")</f>
        <v>5</v>
      </c>
      <c r="N11" s="72"/>
      <c r="O11" s="74">
        <f ca="1">IF(INDIRECT("SpGruppe1!F"&amp;14+O$6)&lt;&gt;"",INDIRECT("SpGruppe1!F"&amp;14+O$6),"")</f>
        <v>3</v>
      </c>
      <c r="P11" s="72"/>
      <c r="Q11" s="72"/>
      <c r="R11" s="74">
        <f ca="1">IF(INDIRECT("SpGruppe1!F"&amp;14+R$6)&lt;&gt;"",INDIRECT("SpGruppe1!F"&amp;14+R$6),"")</f>
        <v>5</v>
      </c>
      <c r="S11" s="72"/>
    </row>
    <row r="12" spans="1:19" ht="15.75" thickBot="1">
      <c r="A12" s="70"/>
      <c r="B12" s="71"/>
      <c r="C12" s="71"/>
      <c r="D12" s="81" t="s">
        <v>70</v>
      </c>
      <c r="E12" s="82"/>
      <c r="F12" s="82"/>
      <c r="G12" s="83"/>
      <c r="H12" s="94"/>
      <c r="I12" s="95"/>
      <c r="J12" s="73"/>
      <c r="K12" s="75"/>
      <c r="L12" s="73"/>
      <c r="M12" s="75"/>
      <c r="N12" s="73"/>
      <c r="O12" s="75"/>
      <c r="P12" s="73"/>
      <c r="Q12" s="73"/>
      <c r="R12" s="75"/>
      <c r="S12" s="73"/>
    </row>
    <row r="13" spans="1:19" ht="15">
      <c r="A13" s="79" t="str">
        <f>J20</f>
        <v>Oftringen</v>
      </c>
      <c r="B13" s="80"/>
      <c r="C13" s="80"/>
      <c r="D13" s="84" t="s">
        <v>71</v>
      </c>
      <c r="E13" s="85"/>
      <c r="F13" s="85"/>
      <c r="G13" s="86"/>
      <c r="H13" s="92"/>
      <c r="I13" s="93"/>
      <c r="J13" s="72"/>
      <c r="K13" s="72"/>
      <c r="L13" s="74">
        <f ca="1">IF(INDIRECT("SpGruppe1!F"&amp;14+L$6)&lt;&gt;"",INDIRECT("SpGruppe1!F"&amp;14+L$6),"")</f>
        <v>2</v>
      </c>
      <c r="M13" s="72"/>
      <c r="N13" s="74">
        <f ca="1">IF(INDIRECT("SpGruppe1!H"&amp;14+N$6)&lt;&gt;"",INDIRECT("SpGruppe1!H"&amp;14+N$6),"")</f>
        <v>6</v>
      </c>
      <c r="O13" s="72"/>
      <c r="P13" s="74">
        <f ca="1">IF(INDIRECT("SpGruppe1!H"&amp;14+P$6)&lt;&gt;"",INDIRECT("SpGruppe1!H"&amp;14+P$6),"")</f>
        <v>4</v>
      </c>
      <c r="Q13" s="72"/>
      <c r="R13" s="74">
        <f ca="1">IF(INDIRECT("SpGruppe1!H"&amp;14+R$6)&lt;&gt;"",INDIRECT("SpGruppe1!H"&amp;14+R$6),"")</f>
        <v>2</v>
      </c>
      <c r="S13" s="72"/>
    </row>
    <row r="14" spans="1:19" ht="15.75" thickBot="1">
      <c r="A14" s="70"/>
      <c r="B14" s="71"/>
      <c r="C14" s="71"/>
      <c r="D14" s="81" t="s">
        <v>72</v>
      </c>
      <c r="E14" s="82"/>
      <c r="F14" s="82"/>
      <c r="G14" s="83"/>
      <c r="H14" s="94"/>
      <c r="I14" s="95"/>
      <c r="J14" s="73"/>
      <c r="K14" s="73"/>
      <c r="L14" s="75"/>
      <c r="M14" s="73"/>
      <c r="N14" s="75"/>
      <c r="O14" s="73"/>
      <c r="P14" s="75"/>
      <c r="Q14" s="73"/>
      <c r="R14" s="75"/>
      <c r="S14" s="73"/>
    </row>
    <row r="15" spans="1:19" ht="15">
      <c r="A15" s="79" t="str">
        <f>M20</f>
        <v>Öflingen (DE)</v>
      </c>
      <c r="B15" s="80"/>
      <c r="C15" s="80"/>
      <c r="D15" s="84" t="s">
        <v>73</v>
      </c>
      <c r="E15" s="85"/>
      <c r="F15" s="85"/>
      <c r="G15" s="86"/>
      <c r="H15" s="92"/>
      <c r="I15" s="93"/>
      <c r="J15" s="74">
        <f ca="1">IF(INDIRECT("SpGruppe1!H"&amp;14+J$6)&lt;&gt;"",INDIRECT("SpGruppe1!H"&amp;14+J$6),"")</f>
        <v>0</v>
      </c>
      <c r="K15" s="72"/>
      <c r="L15" s="74">
        <f ca="1">IF(INDIRECT("SpGruppe1!H"&amp;14+L$6)&lt;&gt;"",INDIRECT("SpGruppe1!H"&amp;14+L$6),"")</f>
        <v>3</v>
      </c>
      <c r="M15" s="72"/>
      <c r="N15" s="72"/>
      <c r="O15" s="74">
        <f ca="1">IF(INDIRECT("SpGruppe1!H"&amp;14+O$6)&lt;&gt;"",INDIRECT("SpGruppe1!H"&amp;14+O$6),"")</f>
        <v>4</v>
      </c>
      <c r="P15" s="72"/>
      <c r="Q15" s="74">
        <f ca="1">IF(INDIRECT("SpGruppe1!H"&amp;14+Q$6)&lt;&gt;"",INDIRECT("SpGruppe1!H"&amp;14+Q$6),"")</f>
        <v>4</v>
      </c>
      <c r="R15" s="72"/>
      <c r="S15" s="72"/>
    </row>
    <row r="16" spans="1:19" ht="15.75" thickBot="1">
      <c r="A16" s="70"/>
      <c r="B16" s="71"/>
      <c r="C16" s="71"/>
      <c r="D16" s="81" t="s">
        <v>74</v>
      </c>
      <c r="E16" s="82"/>
      <c r="F16" s="82"/>
      <c r="G16" s="83"/>
      <c r="H16" s="94"/>
      <c r="I16" s="95"/>
      <c r="J16" s="75"/>
      <c r="K16" s="73"/>
      <c r="L16" s="75"/>
      <c r="M16" s="73"/>
      <c r="N16" s="73"/>
      <c r="O16" s="75"/>
      <c r="P16" s="73"/>
      <c r="Q16" s="75"/>
      <c r="R16" s="73"/>
      <c r="S16" s="73"/>
    </row>
    <row r="19" ht="15.75" thickBot="1"/>
    <row r="20" spans="1:24" ht="15.75" thickBot="1">
      <c r="A20" s="89" t="str">
        <f>SPGruppe1!A8:B8</f>
        <v>Schöftland 1</v>
      </c>
      <c r="B20" s="90"/>
      <c r="C20" s="91"/>
      <c r="D20" s="89" t="str">
        <f>SPGruppe1!A9</f>
        <v>Liestal 1</v>
      </c>
      <c r="E20" s="90"/>
      <c r="F20" s="91"/>
      <c r="G20" s="89" t="str">
        <f>SPGruppe1!A10</f>
        <v>Altdorf 1</v>
      </c>
      <c r="H20" s="90"/>
      <c r="I20" s="91"/>
      <c r="J20" s="89" t="str">
        <f>SPGruppe1!A11</f>
        <v>Oftringen</v>
      </c>
      <c r="K20" s="90"/>
      <c r="L20" s="91"/>
      <c r="M20" s="89" t="str">
        <f>SPGruppe1!A12</f>
        <v>Öflingen (DE)</v>
      </c>
      <c r="N20" s="90"/>
      <c r="O20" s="91"/>
      <c r="Q20" s="3">
        <f>RangtabelleGruppe1!K10</f>
        <v>1</v>
      </c>
      <c r="R20" s="24" t="str">
        <f>RangtabelleGruppe1!D10</f>
        <v>Altdorf 1</v>
      </c>
      <c r="V20" s="25">
        <f>RangtabelleGruppe1!E10</f>
        <v>9</v>
      </c>
      <c r="W20" s="24" t="str">
        <f>IF(R20&gt;"",RangtabelleGruppe1!I10,"")</f>
        <v>(+7)</v>
      </c>
      <c r="X20" s="24"/>
    </row>
    <row r="21" spans="1:24" ht="21" customHeight="1">
      <c r="A21" s="10">
        <f>J7</f>
        <v>2</v>
      </c>
      <c r="B21" s="11">
        <f>J15</f>
        <v>0</v>
      </c>
      <c r="C21" s="12">
        <f>IF(A21&lt;&gt;"",IF(A21&gt;B21,3,IF(A21=B21,1,0)),"")</f>
        <v>3</v>
      </c>
      <c r="D21" s="10">
        <f>K9</f>
        <v>3</v>
      </c>
      <c r="E21" s="11">
        <f>K11</f>
        <v>7</v>
      </c>
      <c r="F21" s="12">
        <f>IF(D21&lt;&gt;"",IF(D21&gt;E21,3,IF(D21=E21,1,0)),"")</f>
        <v>0</v>
      </c>
      <c r="G21" s="10">
        <f>K11</f>
        <v>7</v>
      </c>
      <c r="H21" s="11">
        <f>K9</f>
        <v>3</v>
      </c>
      <c r="I21" s="12">
        <f>IF(G21&lt;&gt;"",IF(G21&gt;H21,3,IF(G21=H21,1,0)),"")</f>
        <v>3</v>
      </c>
      <c r="J21" s="10">
        <f>L13</f>
        <v>2</v>
      </c>
      <c r="K21" s="11">
        <f>L15</f>
        <v>3</v>
      </c>
      <c r="L21" s="12">
        <f>IF(J21&lt;&gt;"",IF(J21&gt;K21,3,IF(J21=K21,1,0)),"")</f>
        <v>0</v>
      </c>
      <c r="M21" s="10">
        <f>J15</f>
        <v>0</v>
      </c>
      <c r="N21" s="11">
        <f>J7</f>
        <v>2</v>
      </c>
      <c r="O21" s="12">
        <f>IF(M21&lt;&gt;"",IF(M21&gt;N21,3,IF(M21=N21,1,0)),"")</f>
        <v>0</v>
      </c>
      <c r="Q21" s="3">
        <f>RangtabelleGruppe1!K11</f>
        <v>2</v>
      </c>
      <c r="R21" s="24" t="str">
        <f>RangtabelleGruppe1!D11</f>
        <v>Öflingen (DE)</v>
      </c>
      <c r="V21" s="25">
        <f>RangtabelleGruppe1!E11</f>
        <v>9</v>
      </c>
      <c r="W21" s="24" t="str">
        <f>IF(R21&gt;"",RangtabelleGruppe1!I11,"")</f>
        <v>(+3)</v>
      </c>
      <c r="X21" s="24"/>
    </row>
    <row r="22" spans="1:24" ht="21" customHeight="1">
      <c r="A22" s="13">
        <f>M7</f>
        <v>4</v>
      </c>
      <c r="B22" s="14">
        <f>M11</f>
        <v>5</v>
      </c>
      <c r="C22" s="15">
        <f>IF(A22&lt;&gt;"",IF(A22&gt;B22,3,IF(A22=B22,1,0)),"")</f>
        <v>0</v>
      </c>
      <c r="D22" s="13">
        <f>N9</f>
        <v>5</v>
      </c>
      <c r="E22" s="14">
        <f>N13</f>
        <v>6</v>
      </c>
      <c r="F22" s="15">
        <f>IF(D22&lt;&gt;"",IF(D22&gt;E22,3,IF(D22=E22,1,0)),"")</f>
        <v>0</v>
      </c>
      <c r="G22" s="13">
        <f>M11</f>
        <v>5</v>
      </c>
      <c r="H22" s="14">
        <f>M7</f>
        <v>4</v>
      </c>
      <c r="I22" s="15">
        <f>IF(G22&lt;&gt;"",IF(G22&gt;H22,3,IF(G22=H22,1,0)),"")</f>
        <v>3</v>
      </c>
      <c r="J22" s="13">
        <f>N13</f>
        <v>6</v>
      </c>
      <c r="K22" s="14">
        <f>N9</f>
        <v>5</v>
      </c>
      <c r="L22" s="15">
        <f>IF(J22&lt;&gt;"",IF(J22&gt;K22,3,IF(J22=K22,1,0)),"")</f>
        <v>3</v>
      </c>
      <c r="M22" s="13">
        <f>L15</f>
        <v>3</v>
      </c>
      <c r="N22" s="14">
        <f>L13</f>
        <v>2</v>
      </c>
      <c r="O22" s="15">
        <f>IF(M22&lt;&gt;"",IF(M22&gt;N22,3,IF(M22=N22,1,0)),"")</f>
        <v>3</v>
      </c>
      <c r="Q22" s="3">
        <f>RangtabelleGruppe1!K12</f>
        <v>3</v>
      </c>
      <c r="R22" s="24" t="str">
        <f>RangtabelleGruppe1!D12</f>
        <v>Schöftland 1</v>
      </c>
      <c r="V22" s="25">
        <f>RangtabelleGruppe1!E12</f>
        <v>7</v>
      </c>
      <c r="W22" s="24">
        <f>IF(R22&gt;"",RangtabelleGruppe1!I12,"")</f>
      </c>
      <c r="X22" s="24"/>
    </row>
    <row r="23" spans="1:24" ht="21" customHeight="1">
      <c r="A23" s="29">
        <f>P7</f>
        <v>4</v>
      </c>
      <c r="B23" s="30">
        <f>P13</f>
        <v>4</v>
      </c>
      <c r="C23" s="15">
        <f>IF(A23&lt;&gt;"",IF(A23&gt;B23,3,IF(A23=B23,1,0)),"")</f>
        <v>1</v>
      </c>
      <c r="D23" s="29">
        <f>Q9</f>
        <v>1</v>
      </c>
      <c r="E23" s="30">
        <f>Q15</f>
        <v>4</v>
      </c>
      <c r="F23" s="15">
        <f>IF(D23&lt;&gt;"",IF(D23&gt;E23,3,IF(D23=E23,1,0)),"")</f>
        <v>0</v>
      </c>
      <c r="G23" s="29">
        <f>O11</f>
        <v>3</v>
      </c>
      <c r="H23" s="30">
        <f>O15</f>
        <v>4</v>
      </c>
      <c r="I23" s="15">
        <f>IF(G23&lt;&gt;"",IF(G23&gt;H23,3,IF(G23=H23,1,0)),"")</f>
        <v>0</v>
      </c>
      <c r="J23" s="29">
        <f>P13</f>
        <v>4</v>
      </c>
      <c r="K23" s="30">
        <f>P7</f>
        <v>4</v>
      </c>
      <c r="L23" s="15">
        <f>IF(J23&lt;&gt;"",IF(J23&gt;K23,3,IF(J23=K23,1,0)),"")</f>
        <v>1</v>
      </c>
      <c r="M23" s="29">
        <f>O15</f>
        <v>4</v>
      </c>
      <c r="N23" s="30">
        <f>O11</f>
        <v>3</v>
      </c>
      <c r="O23" s="15">
        <f>IF(M23&lt;&gt;"",IF(M23&gt;N23,3,IF(M23=N23,1,0)),"")</f>
        <v>3</v>
      </c>
      <c r="Q23" s="3">
        <f>RangtabelleGruppe1!K13</f>
        <v>4</v>
      </c>
      <c r="R23" s="24" t="str">
        <f>RangtabelleGruppe1!D13</f>
        <v>Oftringen</v>
      </c>
      <c r="V23" s="25">
        <f>RangtabelleGruppe1!E13</f>
        <v>4</v>
      </c>
      <c r="W23" s="24">
        <f>IF(R23&gt;"",RangtabelleGruppe1!I13,"")</f>
      </c>
      <c r="X23" s="24"/>
    </row>
    <row r="24" spans="1:24" ht="21" customHeight="1" thickBot="1">
      <c r="A24" s="16">
        <f>S7</f>
        <v>8</v>
      </c>
      <c r="B24" s="17">
        <f>S9</f>
        <v>1</v>
      </c>
      <c r="C24" s="39">
        <f>IF(A24&lt;&gt;"",IF(A24&gt;B24,3,IF(A24=B24,1,0)),"")</f>
        <v>3</v>
      </c>
      <c r="D24" s="16">
        <f>S9</f>
        <v>1</v>
      </c>
      <c r="E24" s="17">
        <f>S7</f>
        <v>8</v>
      </c>
      <c r="F24" s="39">
        <f>IF(D24&lt;&gt;"",IF(D24&gt;E24,3,IF(D24=E24,1,0)),"")</f>
        <v>0</v>
      </c>
      <c r="G24" s="16">
        <f>R11</f>
        <v>5</v>
      </c>
      <c r="H24" s="17">
        <f>R13</f>
        <v>2</v>
      </c>
      <c r="I24" s="39">
        <f>IF(G24&lt;&gt;"",IF(G24&gt;H24,3,IF(G24=H24,1,0)),"")</f>
        <v>3</v>
      </c>
      <c r="J24" s="16">
        <f>R13</f>
        <v>2</v>
      </c>
      <c r="K24" s="17">
        <f>R11</f>
        <v>5</v>
      </c>
      <c r="L24" s="39">
        <f>IF(J24&lt;&gt;"",IF(J24&gt;K24,3,IF(J24=K24,1,0)),"")</f>
        <v>0</v>
      </c>
      <c r="M24" s="16">
        <f>Q15</f>
        <v>4</v>
      </c>
      <c r="N24" s="17">
        <f>Q9</f>
        <v>1</v>
      </c>
      <c r="O24" s="39">
        <f>IF(M24&lt;&gt;"",IF(M24&gt;N24,3,IF(M24=N24,1,0)),"")</f>
        <v>3</v>
      </c>
      <c r="Q24" s="3">
        <f>RangtabelleGruppe1!K14</f>
        <v>5</v>
      </c>
      <c r="R24" s="24" t="str">
        <f>RangtabelleGruppe1!D14</f>
        <v>Liestal 1</v>
      </c>
      <c r="V24" s="25">
        <f>RangtabelleGruppe1!E14</f>
        <v>0</v>
      </c>
      <c r="W24" s="24">
        <f>IF(R24&gt;"",RangtabelleGruppe1!I14,"")</f>
      </c>
      <c r="X24" s="24"/>
    </row>
    <row r="25" spans="1:15" ht="21" customHeight="1" thickBot="1">
      <c r="A25" s="37">
        <f>IF(A21&lt;&gt;"",SUM(A21:A24),"")</f>
        <v>18</v>
      </c>
      <c r="B25" s="38">
        <f>IF(A21&lt;&gt;"",SUM(B21:B24),"")</f>
        <v>10</v>
      </c>
      <c r="C25" s="36">
        <f>IF(A21&lt;&gt;"",SUM(C21:C24),"")</f>
        <v>7</v>
      </c>
      <c r="D25" s="37">
        <f>IF(D21&lt;&gt;"",SUM(D21:D24),"")</f>
        <v>10</v>
      </c>
      <c r="E25" s="38">
        <f>IF(D21&lt;&gt;"",SUM(E21:E24),"")</f>
        <v>25</v>
      </c>
      <c r="F25" s="36">
        <f>IF(D21&lt;&gt;"",SUM(F21:F24),"")</f>
        <v>0</v>
      </c>
      <c r="G25" s="37">
        <f>IF(G21&lt;&gt;"",SUM(G21:G24),"")</f>
        <v>20</v>
      </c>
      <c r="H25" s="38">
        <f>IF(G21&lt;&gt;"",SUM(H21:H24),"")</f>
        <v>13</v>
      </c>
      <c r="I25" s="36">
        <f>IF(G21&lt;&gt;"",SUM(I21:I24),"")</f>
        <v>9</v>
      </c>
      <c r="J25" s="37">
        <f>IF(J21&lt;&gt;"",SUM(J21:J24),"")</f>
        <v>14</v>
      </c>
      <c r="K25" s="38">
        <f>IF(J21&lt;&gt;"",SUM(K21:K24),"")</f>
        <v>17</v>
      </c>
      <c r="L25" s="36">
        <f>IF(J21&lt;&gt;"",SUM(L21:L24),"")</f>
        <v>4</v>
      </c>
      <c r="M25" s="37">
        <f>IF(M21&lt;&gt;"",SUM(M21:M24),"")</f>
        <v>11</v>
      </c>
      <c r="N25" s="38">
        <f>IF(M21&lt;&gt;"",SUM(N21:N24),"")</f>
        <v>8</v>
      </c>
      <c r="O25" s="36">
        <f>IF(M21&lt;&gt;"",SUM(O21:O24),"")</f>
        <v>9</v>
      </c>
    </row>
    <row r="26" spans="1:15" ht="21" customHeight="1" thickBot="1">
      <c r="A26" s="87">
        <f>IF(A21&lt;&gt;"",A25-B25,"")</f>
        <v>8</v>
      </c>
      <c r="B26" s="88"/>
      <c r="C26" s="19"/>
      <c r="D26" s="87">
        <f>IF(D21&lt;&gt;"",D25-E25,"")</f>
        <v>-15</v>
      </c>
      <c r="E26" s="88"/>
      <c r="F26" s="19"/>
      <c r="G26" s="87">
        <f>IF(G21&lt;&gt;"",G25-H25,"")</f>
        <v>7</v>
      </c>
      <c r="H26" s="88"/>
      <c r="I26" s="19"/>
      <c r="J26" s="87">
        <f>IF(J21&lt;&gt;"",J25-K25,"")</f>
        <v>-3</v>
      </c>
      <c r="K26" s="88"/>
      <c r="L26" s="19"/>
      <c r="M26" s="87">
        <f>IF(M21&lt;&gt;"",M25-N25,"")</f>
        <v>3</v>
      </c>
      <c r="N26" s="88"/>
      <c r="O26" s="19"/>
    </row>
  </sheetData>
  <sheetProtection sheet="1" objects="1" scenarios="1"/>
  <mergeCells count="91">
    <mergeCell ref="S7:S8"/>
    <mergeCell ref="D6:G6"/>
    <mergeCell ref="H13:I13"/>
    <mergeCell ref="H14:I14"/>
    <mergeCell ref="D11:G11"/>
    <mergeCell ref="D7:G7"/>
    <mergeCell ref="D8:G8"/>
    <mergeCell ref="D9:G9"/>
    <mergeCell ref="D10:G10"/>
    <mergeCell ref="P9:P10"/>
    <mergeCell ref="H15:I15"/>
    <mergeCell ref="H16:I16"/>
    <mergeCell ref="H7:I7"/>
    <mergeCell ref="H8:I8"/>
    <mergeCell ref="H9:I9"/>
    <mergeCell ref="H10:I10"/>
    <mergeCell ref="H11:I11"/>
    <mergeCell ref="H12:I12"/>
    <mergeCell ref="Q9:Q10"/>
    <mergeCell ref="R9:R10"/>
    <mergeCell ref="S9:S10"/>
    <mergeCell ref="S15:S16"/>
    <mergeCell ref="S11:S12"/>
    <mergeCell ref="P13:P14"/>
    <mergeCell ref="Q13:Q14"/>
    <mergeCell ref="R13:R14"/>
    <mergeCell ref="S13:S14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A26:B26"/>
    <mergeCell ref="D26:E26"/>
    <mergeCell ref="G26:H26"/>
    <mergeCell ref="J26:K26"/>
    <mergeCell ref="J20:L20"/>
    <mergeCell ref="A20:C20"/>
    <mergeCell ref="D20:F20"/>
    <mergeCell ref="G20:I20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8">
      <selection activeCell="F25" sqref="F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64" t="s">
        <v>60</v>
      </c>
      <c r="B1" s="64"/>
      <c r="C1" s="64"/>
      <c r="D1" s="64"/>
      <c r="E1" s="64"/>
      <c r="F1" s="64"/>
      <c r="G1" s="64"/>
      <c r="H1" s="64"/>
    </row>
    <row r="2" spans="1:8" ht="15.75" customHeight="1">
      <c r="A2" s="26" t="s">
        <v>21</v>
      </c>
      <c r="B2" s="27"/>
      <c r="C2" s="65" t="s">
        <v>28</v>
      </c>
      <c r="D2" s="65"/>
      <c r="E2" s="65"/>
      <c r="F2" s="65"/>
      <c r="G2" s="65"/>
      <c r="H2" s="65"/>
    </row>
    <row r="3" spans="1:8" ht="15">
      <c r="A3" s="26" t="s">
        <v>0</v>
      </c>
      <c r="B3" s="28"/>
      <c r="C3" s="66">
        <v>41629.65625</v>
      </c>
      <c r="D3" s="66"/>
      <c r="E3" s="66"/>
      <c r="F3" s="62"/>
      <c r="G3" s="62"/>
      <c r="H3" s="62"/>
    </row>
    <row r="4" spans="1:8" ht="15">
      <c r="A4" s="28" t="s">
        <v>1</v>
      </c>
      <c r="B4" s="28"/>
      <c r="C4" s="63" t="s">
        <v>62</v>
      </c>
      <c r="D4" s="62"/>
      <c r="E4" s="62"/>
      <c r="F4" s="62"/>
      <c r="G4" s="62"/>
      <c r="H4" s="62"/>
    </row>
    <row r="5" spans="1:2" ht="15">
      <c r="A5" s="28"/>
      <c r="B5" s="28"/>
    </row>
    <row r="7" ht="15.75">
      <c r="A7" s="7" t="s">
        <v>2</v>
      </c>
    </row>
    <row r="8" spans="1:8" ht="15">
      <c r="A8" s="63" t="s">
        <v>53</v>
      </c>
      <c r="B8" s="63"/>
      <c r="C8" s="63"/>
      <c r="D8" s="56" t="str">
        <f>IF(RapportGruppe2!D7&gt;"",RapportGruppe2!D7&amp;" / "&amp;RapportGruppe2!D8,"")</f>
        <v>Josip Bajo / Stefan Marty</v>
      </c>
      <c r="E8" s="56"/>
      <c r="F8" s="56"/>
      <c r="G8" s="56"/>
      <c r="H8" s="56"/>
    </row>
    <row r="9" spans="1:8" ht="15">
      <c r="A9" s="63" t="s">
        <v>76</v>
      </c>
      <c r="B9" s="63"/>
      <c r="C9" s="63"/>
      <c r="D9" s="56" t="str">
        <f>IF(RapportGruppe2!D9&gt;"",RapportGruppe2!D9&amp;" / "&amp;RapportGruppe2!D10,"")</f>
        <v>Mathias Oberer / Günter Trefzger</v>
      </c>
      <c r="E9" s="56"/>
      <c r="F9" s="56"/>
      <c r="G9" s="56"/>
      <c r="H9" s="56"/>
    </row>
    <row r="10" spans="1:8" ht="15">
      <c r="A10" s="63" t="s">
        <v>54</v>
      </c>
      <c r="B10" s="63"/>
      <c r="C10" s="63"/>
      <c r="D10" s="56" t="str">
        <f>IF(RapportGruppe2!D11&gt;"",RapportGruppe2!D11&amp;" / "&amp;RapportGruppe2!D12,"")</f>
        <v>Jimmy Schenk / Urs Schöpfter</v>
      </c>
      <c r="E10" s="56"/>
      <c r="F10" s="56"/>
      <c r="G10" s="56"/>
      <c r="H10" s="56"/>
    </row>
    <row r="11" spans="1:8" ht="15">
      <c r="A11" s="63" t="s">
        <v>57</v>
      </c>
      <c r="B11" s="63"/>
      <c r="C11" s="63"/>
      <c r="D11" s="56" t="str">
        <f>IF(RapportGruppe2!D13&gt;"",RapportGruppe2!D13&amp;" / "&amp;RapportGruppe2!D14,"")</f>
        <v>Alexandre Dürger / Teo Neuenschwander</v>
      </c>
      <c r="E11" s="56"/>
      <c r="F11" s="56"/>
      <c r="G11" s="56"/>
      <c r="H11" s="56"/>
    </row>
    <row r="12" spans="1:8" ht="15">
      <c r="A12" s="63" t="s">
        <v>80</v>
      </c>
      <c r="B12" s="63"/>
      <c r="C12" s="63"/>
      <c r="D12" s="56" t="str">
        <f>IF(RapportGruppe2!D15&gt;"",RapportGruppe2!D15&amp;" / "&amp;RapportGruppe2!D16,"")</f>
        <v>Norbert Mullis / Daniel Lüdi</v>
      </c>
      <c r="E12" s="56"/>
      <c r="F12" s="56"/>
      <c r="G12" s="56"/>
      <c r="H12" s="56"/>
    </row>
    <row r="14" ht="15.75">
      <c r="A14" s="7" t="s">
        <v>6</v>
      </c>
    </row>
    <row r="15" spans="1:8" ht="21" customHeight="1">
      <c r="A15" s="3">
        <v>1</v>
      </c>
      <c r="B15" s="61" t="str">
        <f>A8</f>
        <v>Altdorf 2</v>
      </c>
      <c r="C15" s="61"/>
      <c r="D15" s="4" t="s">
        <v>3</v>
      </c>
      <c r="E15" s="24" t="str">
        <f>A12</f>
        <v>Utzenstorf</v>
      </c>
      <c r="F15" s="20">
        <v>3</v>
      </c>
      <c r="G15" s="6" t="s">
        <v>4</v>
      </c>
      <c r="H15" s="20">
        <v>6</v>
      </c>
    </row>
    <row r="16" spans="1:8" ht="21" customHeight="1">
      <c r="A16" s="3">
        <v>2</v>
      </c>
      <c r="B16" s="61" t="str">
        <f>A9</f>
        <v>Liestal 2</v>
      </c>
      <c r="C16" s="62"/>
      <c r="D16" s="4" t="s">
        <v>3</v>
      </c>
      <c r="E16" s="24" t="str">
        <f>A10</f>
        <v>Schöftland 2</v>
      </c>
      <c r="F16" s="21">
        <v>8</v>
      </c>
      <c r="G16" s="6" t="s">
        <v>4</v>
      </c>
      <c r="H16" s="21">
        <v>1</v>
      </c>
    </row>
    <row r="17" spans="1:8" ht="21" customHeight="1">
      <c r="A17" s="3">
        <v>3</v>
      </c>
      <c r="B17" s="61" t="str">
        <f>A11</f>
        <v>Möhlin</v>
      </c>
      <c r="C17" s="62"/>
      <c r="D17" s="4" t="s">
        <v>3</v>
      </c>
      <c r="E17" s="24" t="str">
        <f>A12</f>
        <v>Utzenstorf</v>
      </c>
      <c r="F17" s="21">
        <v>2</v>
      </c>
      <c r="G17" s="6" t="s">
        <v>4</v>
      </c>
      <c r="H17" s="21">
        <v>1</v>
      </c>
    </row>
    <row r="18" spans="1:8" ht="21" customHeight="1">
      <c r="A18" s="3">
        <v>4</v>
      </c>
      <c r="B18" s="61" t="str">
        <f>A8</f>
        <v>Altdorf 2</v>
      </c>
      <c r="C18" s="62"/>
      <c r="D18" s="4" t="s">
        <v>3</v>
      </c>
      <c r="E18" s="24" t="str">
        <f>A10</f>
        <v>Schöftland 2</v>
      </c>
      <c r="F18" s="21">
        <v>10</v>
      </c>
      <c r="G18" s="6" t="s">
        <v>4</v>
      </c>
      <c r="H18" s="21">
        <v>2</v>
      </c>
    </row>
    <row r="19" spans="1:8" ht="21" customHeight="1">
      <c r="A19" s="3">
        <v>5</v>
      </c>
      <c r="B19" s="61" t="str">
        <f>A9</f>
        <v>Liestal 2</v>
      </c>
      <c r="C19" s="62"/>
      <c r="D19" s="4" t="s">
        <v>3</v>
      </c>
      <c r="E19" s="24" t="str">
        <f>A11</f>
        <v>Möhlin</v>
      </c>
      <c r="F19" s="21">
        <v>4</v>
      </c>
      <c r="G19" s="6" t="s">
        <v>4</v>
      </c>
      <c r="H19" s="21">
        <v>5</v>
      </c>
    </row>
    <row r="20" spans="1:8" ht="21" customHeight="1">
      <c r="A20" s="3">
        <v>6</v>
      </c>
      <c r="B20" s="61" t="str">
        <f>A10</f>
        <v>Schöftland 2</v>
      </c>
      <c r="C20" s="62"/>
      <c r="D20" s="4" t="s">
        <v>3</v>
      </c>
      <c r="E20" s="24" t="str">
        <f>A12</f>
        <v>Utzenstorf</v>
      </c>
      <c r="F20" s="21">
        <v>5</v>
      </c>
      <c r="G20" s="6" t="s">
        <v>4</v>
      </c>
      <c r="H20" s="21">
        <v>4</v>
      </c>
    </row>
    <row r="21" spans="1:8" ht="21" customHeight="1">
      <c r="A21" s="3">
        <v>7</v>
      </c>
      <c r="B21" s="61" t="str">
        <f>A8</f>
        <v>Altdorf 2</v>
      </c>
      <c r="C21" s="62"/>
      <c r="D21" s="4" t="s">
        <v>3</v>
      </c>
      <c r="E21" s="24" t="str">
        <f>A11</f>
        <v>Möhlin</v>
      </c>
      <c r="F21" s="21">
        <v>0</v>
      </c>
      <c r="G21" s="6" t="s">
        <v>4</v>
      </c>
      <c r="H21" s="21">
        <v>4</v>
      </c>
    </row>
    <row r="22" spans="1:8" ht="21" customHeight="1">
      <c r="A22" s="3">
        <v>8</v>
      </c>
      <c r="B22" s="61" t="str">
        <f>A9</f>
        <v>Liestal 2</v>
      </c>
      <c r="C22" s="62"/>
      <c r="D22" s="4" t="s">
        <v>3</v>
      </c>
      <c r="E22" s="24" t="str">
        <f>A12</f>
        <v>Utzenstorf</v>
      </c>
      <c r="F22" s="21">
        <v>5</v>
      </c>
      <c r="G22" s="6" t="s">
        <v>4</v>
      </c>
      <c r="H22" s="21">
        <v>2</v>
      </c>
    </row>
    <row r="23" spans="1:8" ht="21" customHeight="1">
      <c r="A23" s="3">
        <v>9</v>
      </c>
      <c r="B23" s="61" t="str">
        <f>A10</f>
        <v>Schöftland 2</v>
      </c>
      <c r="C23" s="62"/>
      <c r="D23" s="4" t="s">
        <v>3</v>
      </c>
      <c r="E23" s="24" t="str">
        <f>A11</f>
        <v>Möhlin</v>
      </c>
      <c r="F23" s="21">
        <v>1</v>
      </c>
      <c r="G23" s="6" t="s">
        <v>4</v>
      </c>
      <c r="H23" s="21">
        <v>5</v>
      </c>
    </row>
    <row r="24" spans="1:8" ht="21" customHeight="1">
      <c r="A24" s="3">
        <v>10</v>
      </c>
      <c r="B24" s="61" t="str">
        <f>A8</f>
        <v>Altdorf 2</v>
      </c>
      <c r="C24" s="62"/>
      <c r="D24" s="4" t="s">
        <v>3</v>
      </c>
      <c r="E24" s="24" t="str">
        <f>A9</f>
        <v>Liestal 2</v>
      </c>
      <c r="F24" s="21">
        <v>5</v>
      </c>
      <c r="G24" s="6" t="s">
        <v>4</v>
      </c>
      <c r="H24" s="21">
        <v>6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RapportGruppe2!Q20</f>
        <v>1</v>
      </c>
      <c r="B28" s="59" t="str">
        <f>RapportGruppe2!R20</f>
        <v>Möhlin</v>
      </c>
      <c r="C28" s="60"/>
      <c r="D28" s="60"/>
      <c r="E28" s="60"/>
      <c r="F28" s="60"/>
      <c r="G28" s="8"/>
      <c r="H28" s="5" t="str">
        <f>IF(B28&gt;"",RapportGruppe2!V20&amp;" "&amp;RangtabelleGruppe2!I10,"")</f>
        <v>12 </v>
      </c>
      <c r="I28" s="8"/>
    </row>
    <row r="29" spans="1:9" ht="21" customHeight="1">
      <c r="A29" s="3">
        <f>RapportGruppe2!Q21</f>
        <v>2</v>
      </c>
      <c r="B29" s="57" t="str">
        <f>RapportGruppe2!R21</f>
        <v>Liestal 2</v>
      </c>
      <c r="C29" s="58"/>
      <c r="D29" s="58"/>
      <c r="E29" s="58"/>
      <c r="F29" s="58"/>
      <c r="G29" s="8"/>
      <c r="H29" s="5" t="str">
        <f>IF(B29&gt;"",RapportGruppe2!V21&amp;" "&amp;RangtabelleGruppe2!I11,"")</f>
        <v>9 </v>
      </c>
      <c r="I29" s="8"/>
    </row>
    <row r="30" spans="1:9" ht="21" customHeight="1">
      <c r="A30" s="3">
        <f>RapportGruppe2!Q22</f>
        <v>3</v>
      </c>
      <c r="B30" s="57" t="str">
        <f>RapportGruppe2!R22</f>
        <v>Altdorf 2</v>
      </c>
      <c r="C30" s="58"/>
      <c r="D30" s="58"/>
      <c r="E30" s="58"/>
      <c r="F30" s="58"/>
      <c r="G30" s="8"/>
      <c r="H30" s="5" t="str">
        <f>IF(B30&gt;"",RapportGruppe2!V22&amp;" "&amp;RangtabelleGruppe2!I12,"")</f>
        <v>3 (0)</v>
      </c>
      <c r="I30" s="8"/>
    </row>
    <row r="31" spans="1:9" ht="21" customHeight="1">
      <c r="A31" s="3">
        <f>RapportGruppe2!Q23</f>
        <v>4</v>
      </c>
      <c r="B31" s="57" t="str">
        <f>RapportGruppe2!R23</f>
        <v>Utzenstorf</v>
      </c>
      <c r="C31" s="58"/>
      <c r="D31" s="58"/>
      <c r="E31" s="58"/>
      <c r="F31" s="58"/>
      <c r="G31" s="8"/>
      <c r="H31" s="5" t="str">
        <f>IF(B31&gt;"",RapportGruppe2!V23&amp;" "&amp;RangtabelleGruppe2!I13,"")</f>
        <v>3 (-2)</v>
      </c>
      <c r="I31" s="8"/>
    </row>
    <row r="32" spans="1:9" ht="21" customHeight="1">
      <c r="A32" s="3">
        <f>RapportGruppe2!Q24</f>
        <v>5</v>
      </c>
      <c r="B32" s="57" t="str">
        <f>RapportGruppe2!R24</f>
        <v>Schöftland 2</v>
      </c>
      <c r="C32" s="58"/>
      <c r="D32" s="58"/>
      <c r="E32" s="58"/>
      <c r="F32" s="58"/>
      <c r="G32" s="8"/>
      <c r="H32" s="5" t="str">
        <f>IF(B32&gt;"",RapportGruppe2!V24&amp;" "&amp;RangtabelleGruppe2!I14,"")</f>
        <v>3 (-18)</v>
      </c>
      <c r="I32" s="8"/>
    </row>
  </sheetData>
  <sheetProtection/>
  <mergeCells count="29"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0">
      <selection activeCell="D12" sqref="D12:G12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8" t="str">
        <f>SPGruppe2!A1</f>
        <v>1. Liga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3" ht="15.75" customHeight="1">
      <c r="A2" s="2" t="s">
        <v>21</v>
      </c>
      <c r="B2" s="22"/>
      <c r="C2" s="67" t="str">
        <f>SPGruppe2!C2</f>
        <v>Weihnachtsturnier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2" t="s">
        <v>0</v>
      </c>
      <c r="C3" s="67">
        <f>SPGruppe2!C3</f>
        <v>41629.65625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">
      <c r="A4" s="1" t="s">
        <v>1</v>
      </c>
      <c r="C4" s="67" t="str">
        <f>SPGruppe2!C4</f>
        <v>Sporthalle Schöftland, Spielfeld 2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5.75" thickBot="1"/>
    <row r="6" spans="4:19" ht="15.75" thickBot="1">
      <c r="D6" s="96" t="s">
        <v>23</v>
      </c>
      <c r="E6" s="97"/>
      <c r="F6" s="97"/>
      <c r="G6" s="77"/>
      <c r="H6" s="76" t="s">
        <v>24</v>
      </c>
      <c r="I6" s="77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68" t="str">
        <f>A20</f>
        <v>Altdorf 2</v>
      </c>
      <c r="B7" s="69"/>
      <c r="C7" s="69"/>
      <c r="D7" s="84" t="s">
        <v>77</v>
      </c>
      <c r="E7" s="85"/>
      <c r="F7" s="85"/>
      <c r="G7" s="86"/>
      <c r="H7" s="92"/>
      <c r="I7" s="93"/>
      <c r="J7" s="74">
        <f ca="1">IF(INDIRECT("SpGruppe2!F"&amp;14+J$6)&lt;&gt;"",INDIRECT("SpGruppe2!F"&amp;14+J$6),"")</f>
        <v>3</v>
      </c>
      <c r="K7" s="72"/>
      <c r="L7" s="72"/>
      <c r="M7" s="74">
        <f ca="1">IF(INDIRECT("SpGruppe2!F"&amp;14+M$6)&lt;&gt;"",INDIRECT("SpGruppe2!F"&amp;14+M$6),"")</f>
        <v>10</v>
      </c>
      <c r="N7" s="72"/>
      <c r="O7" s="72"/>
      <c r="P7" s="74">
        <f ca="1">IF(INDIRECT("SpGruppe2!F"&amp;14+P$6)&lt;&gt;"",INDIRECT("SpGruppe2!F"&amp;14+P$6),"")</f>
        <v>0</v>
      </c>
      <c r="Q7" s="72"/>
      <c r="R7" s="72"/>
      <c r="S7" s="74">
        <f ca="1">IF(INDIRECT("SpGruppe2!F"&amp;14+S$6)&lt;&gt;"",INDIRECT("SpGruppe2!F"&amp;14+S$6),"")</f>
        <v>5</v>
      </c>
    </row>
    <row r="8" spans="1:19" ht="15.75" thickBot="1">
      <c r="A8" s="79"/>
      <c r="B8" s="80"/>
      <c r="C8" s="80"/>
      <c r="D8" s="81" t="s">
        <v>85</v>
      </c>
      <c r="E8" s="82"/>
      <c r="F8" s="82"/>
      <c r="G8" s="83"/>
      <c r="H8" s="94"/>
      <c r="I8" s="95"/>
      <c r="J8" s="75"/>
      <c r="K8" s="73"/>
      <c r="L8" s="73"/>
      <c r="M8" s="75"/>
      <c r="N8" s="73"/>
      <c r="O8" s="73"/>
      <c r="P8" s="75"/>
      <c r="Q8" s="73"/>
      <c r="R8" s="73"/>
      <c r="S8" s="75"/>
    </row>
    <row r="9" spans="1:19" ht="15">
      <c r="A9" s="68" t="str">
        <f>D20</f>
        <v>Liestal 2</v>
      </c>
      <c r="B9" s="69"/>
      <c r="C9" s="69"/>
      <c r="D9" s="84" t="s">
        <v>78</v>
      </c>
      <c r="E9" s="85"/>
      <c r="F9" s="85"/>
      <c r="G9" s="86"/>
      <c r="H9" s="92"/>
      <c r="I9" s="93"/>
      <c r="J9" s="72"/>
      <c r="K9" s="74">
        <f ca="1">IF(INDIRECT("SpGruppe2!F"&amp;14+K$6)&lt;&gt;"",INDIRECT("SpGruppe2!F"&amp;14+K$6),"")</f>
        <v>8</v>
      </c>
      <c r="L9" s="72"/>
      <c r="M9" s="72"/>
      <c r="N9" s="74">
        <f ca="1">IF(INDIRECT("SpGruppe2!F"&amp;14+N$6)&lt;&gt;"",INDIRECT("SpGruppe2!F"&amp;14+N$6),"")</f>
        <v>4</v>
      </c>
      <c r="O9" s="72"/>
      <c r="P9" s="72"/>
      <c r="Q9" s="74">
        <f ca="1">IF(INDIRECT("SpGruppe2!F"&amp;14+Q$6)&lt;&gt;"",INDIRECT("SpGruppe2!F"&amp;14+Q$6),"")</f>
        <v>5</v>
      </c>
      <c r="R9" s="72"/>
      <c r="S9" s="74">
        <f ca="1">IF(INDIRECT("SpGruppe2!H"&amp;14+S$6)&lt;&gt;"",INDIRECT("SpGruppe2!H"&amp;14+S$6),"")</f>
        <v>6</v>
      </c>
    </row>
    <row r="10" spans="1:19" ht="15.75" thickBot="1">
      <c r="A10" s="70"/>
      <c r="B10" s="71"/>
      <c r="C10" s="71"/>
      <c r="D10" s="81" t="s">
        <v>83</v>
      </c>
      <c r="E10" s="82"/>
      <c r="F10" s="82"/>
      <c r="G10" s="83"/>
      <c r="H10" s="94"/>
      <c r="I10" s="95"/>
      <c r="J10" s="73"/>
      <c r="K10" s="75"/>
      <c r="L10" s="73"/>
      <c r="M10" s="73"/>
      <c r="N10" s="75"/>
      <c r="O10" s="73"/>
      <c r="P10" s="73"/>
      <c r="Q10" s="75"/>
      <c r="R10" s="73"/>
      <c r="S10" s="75"/>
    </row>
    <row r="11" spans="1:19" ht="15">
      <c r="A11" s="68" t="str">
        <f>G20</f>
        <v>Schöftland 2</v>
      </c>
      <c r="B11" s="69"/>
      <c r="C11" s="69"/>
      <c r="D11" s="84" t="s">
        <v>86</v>
      </c>
      <c r="E11" s="85"/>
      <c r="F11" s="85"/>
      <c r="G11" s="86"/>
      <c r="H11" s="92"/>
      <c r="I11" s="93"/>
      <c r="J11" s="72"/>
      <c r="K11" s="74">
        <f ca="1">IF(INDIRECT("SpGruppe2!H"&amp;14+K$6)&lt;&gt;"",INDIRECT("SpGruppe2!H"&amp;14+K$6),"")</f>
        <v>1</v>
      </c>
      <c r="L11" s="72"/>
      <c r="M11" s="74">
        <f ca="1">IF(INDIRECT("SpGruppe2!H"&amp;14+M$6)&lt;&gt;"",INDIRECT("SpGruppe2!H"&amp;14+M$6),"")</f>
        <v>2</v>
      </c>
      <c r="N11" s="72"/>
      <c r="O11" s="74">
        <f ca="1">IF(INDIRECT("SpGruppe2!F"&amp;14+O$6)&lt;&gt;"",INDIRECT("SpGruppe2!F"&amp;14+O$6),"")</f>
        <v>5</v>
      </c>
      <c r="P11" s="72"/>
      <c r="Q11" s="72"/>
      <c r="R11" s="74">
        <f ca="1">IF(INDIRECT("SpGruppe2!F"&amp;14+R$6)&lt;&gt;"",INDIRECT("SpGruppe2!F"&amp;14+R$6),"")</f>
        <v>1</v>
      </c>
      <c r="S11" s="72"/>
    </row>
    <row r="12" spans="1:19" ht="15.75" thickBot="1">
      <c r="A12" s="70"/>
      <c r="B12" s="71"/>
      <c r="C12" s="71"/>
      <c r="D12" s="81" t="s">
        <v>75</v>
      </c>
      <c r="E12" s="82"/>
      <c r="F12" s="82"/>
      <c r="G12" s="83"/>
      <c r="H12" s="94"/>
      <c r="I12" s="95"/>
      <c r="J12" s="73"/>
      <c r="K12" s="75"/>
      <c r="L12" s="73"/>
      <c r="M12" s="75"/>
      <c r="N12" s="73"/>
      <c r="O12" s="75"/>
      <c r="P12" s="73"/>
      <c r="Q12" s="73"/>
      <c r="R12" s="75"/>
      <c r="S12" s="73"/>
    </row>
    <row r="13" spans="1:19" ht="15">
      <c r="A13" s="79" t="str">
        <f>J20</f>
        <v>Möhlin</v>
      </c>
      <c r="B13" s="80"/>
      <c r="C13" s="80"/>
      <c r="D13" s="84" t="s">
        <v>79</v>
      </c>
      <c r="E13" s="85"/>
      <c r="F13" s="85"/>
      <c r="G13" s="86"/>
      <c r="H13" s="92"/>
      <c r="I13" s="93"/>
      <c r="J13" s="72"/>
      <c r="K13" s="72"/>
      <c r="L13" s="74">
        <f ca="1">IF(INDIRECT("SpGruppe2!F"&amp;14+L$6)&lt;&gt;"",INDIRECT("SpGruppe2!F"&amp;14+L$6),"")</f>
        <v>2</v>
      </c>
      <c r="M13" s="72"/>
      <c r="N13" s="74">
        <f ca="1">IF(INDIRECT("SpGruppe2!H"&amp;14+N$6)&lt;&gt;"",INDIRECT("SpGruppe2!H"&amp;14+N$6),"")</f>
        <v>5</v>
      </c>
      <c r="O13" s="72"/>
      <c r="P13" s="74">
        <f ca="1">IF(INDIRECT("SpGruppe2!H"&amp;14+P$6)&lt;&gt;"",INDIRECT("SpGruppe2!H"&amp;14+P$6),"")</f>
        <v>4</v>
      </c>
      <c r="Q13" s="72"/>
      <c r="R13" s="74">
        <f ca="1">IF(INDIRECT("SpGruppe2!H"&amp;14+R$6)&lt;&gt;"",INDIRECT("SpGruppe2!H"&amp;14+R$6),"")</f>
        <v>5</v>
      </c>
      <c r="S13" s="72"/>
    </row>
    <row r="14" spans="1:19" ht="15.75" thickBot="1">
      <c r="A14" s="70"/>
      <c r="B14" s="71"/>
      <c r="C14" s="71"/>
      <c r="D14" s="81" t="s">
        <v>84</v>
      </c>
      <c r="E14" s="82"/>
      <c r="F14" s="82"/>
      <c r="G14" s="83"/>
      <c r="H14" s="94"/>
      <c r="I14" s="95"/>
      <c r="J14" s="73"/>
      <c r="K14" s="73"/>
      <c r="L14" s="75"/>
      <c r="M14" s="73"/>
      <c r="N14" s="75"/>
      <c r="O14" s="73"/>
      <c r="P14" s="75"/>
      <c r="Q14" s="73"/>
      <c r="R14" s="75"/>
      <c r="S14" s="73"/>
    </row>
    <row r="15" spans="1:19" ht="15">
      <c r="A15" s="79" t="str">
        <f>M20</f>
        <v>Utzenstorf</v>
      </c>
      <c r="B15" s="80"/>
      <c r="C15" s="80"/>
      <c r="D15" s="84" t="s">
        <v>81</v>
      </c>
      <c r="E15" s="85"/>
      <c r="F15" s="85"/>
      <c r="G15" s="86"/>
      <c r="H15" s="92"/>
      <c r="I15" s="93"/>
      <c r="J15" s="74">
        <f ca="1">IF(INDIRECT("SpGruppe2!H"&amp;14+J$6)&lt;&gt;"",INDIRECT("SpGruppe2!H"&amp;14+J$6),"")</f>
        <v>6</v>
      </c>
      <c r="K15" s="72"/>
      <c r="L15" s="74">
        <f ca="1">IF(INDIRECT("SpGruppe2!H"&amp;14+L$6)&lt;&gt;"",INDIRECT("SpGruppe2!H"&amp;14+L$6),"")</f>
        <v>1</v>
      </c>
      <c r="M15" s="72"/>
      <c r="N15" s="72"/>
      <c r="O15" s="74">
        <f ca="1">IF(INDIRECT("SpGruppe2!H"&amp;14+O$6)&lt;&gt;"",INDIRECT("SpGruppe2!H"&amp;14+O$6),"")</f>
        <v>4</v>
      </c>
      <c r="P15" s="72"/>
      <c r="Q15" s="74">
        <f ca="1">IF(INDIRECT("SpGruppe2!H"&amp;14+Q$6)&lt;&gt;"",INDIRECT("SpGruppe2!H"&amp;14+Q$6),"")</f>
        <v>2</v>
      </c>
      <c r="R15" s="72"/>
      <c r="S15" s="72"/>
    </row>
    <row r="16" spans="1:19" ht="15.75" thickBot="1">
      <c r="A16" s="70"/>
      <c r="B16" s="71"/>
      <c r="C16" s="71"/>
      <c r="D16" s="81" t="s">
        <v>82</v>
      </c>
      <c r="E16" s="82"/>
      <c r="F16" s="82"/>
      <c r="G16" s="83"/>
      <c r="H16" s="94"/>
      <c r="I16" s="95"/>
      <c r="J16" s="75"/>
      <c r="K16" s="73"/>
      <c r="L16" s="75"/>
      <c r="M16" s="73"/>
      <c r="N16" s="73"/>
      <c r="O16" s="75"/>
      <c r="P16" s="73"/>
      <c r="Q16" s="75"/>
      <c r="R16" s="73"/>
      <c r="S16" s="73"/>
    </row>
    <row r="19" ht="15.75" thickBot="1"/>
    <row r="20" spans="1:24" ht="15.75" thickBot="1">
      <c r="A20" s="89" t="str">
        <f>SPGruppe2!A8:B8</f>
        <v>Altdorf 2</v>
      </c>
      <c r="B20" s="90"/>
      <c r="C20" s="91"/>
      <c r="D20" s="89" t="str">
        <f>SPGruppe2!A9</f>
        <v>Liestal 2</v>
      </c>
      <c r="E20" s="90"/>
      <c r="F20" s="91"/>
      <c r="G20" s="89" t="str">
        <f>SPGruppe2!A10</f>
        <v>Schöftland 2</v>
      </c>
      <c r="H20" s="90"/>
      <c r="I20" s="91"/>
      <c r="J20" s="98" t="str">
        <f>SPGruppe2!A11</f>
        <v>Möhlin</v>
      </c>
      <c r="K20" s="99"/>
      <c r="L20" s="100"/>
      <c r="M20" s="98" t="str">
        <f>SPGruppe2!A12</f>
        <v>Utzenstorf</v>
      </c>
      <c r="N20" s="99"/>
      <c r="O20" s="100"/>
      <c r="Q20" s="3">
        <f>RangtabelleGruppe2!K10</f>
        <v>1</v>
      </c>
      <c r="R20" s="24" t="str">
        <f>RangtabelleGruppe2!D10</f>
        <v>Möhlin</v>
      </c>
      <c r="V20" s="25">
        <f>RangtabelleGruppe2!E10</f>
        <v>12</v>
      </c>
      <c r="W20" s="24">
        <f>IF(R20&gt;"",RangtabelleGruppe2!I10,"")</f>
      </c>
      <c r="X20" s="24"/>
    </row>
    <row r="21" spans="1:24" ht="21" customHeight="1">
      <c r="A21" s="10">
        <f>J7</f>
        <v>3</v>
      </c>
      <c r="B21" s="11">
        <f>J15</f>
        <v>6</v>
      </c>
      <c r="C21" s="12">
        <f>IF(A21&lt;&gt;"",IF(A21&gt;B21,3,IF(A21=B21,1,0)),"")</f>
        <v>0</v>
      </c>
      <c r="D21" s="10">
        <f>K9</f>
        <v>8</v>
      </c>
      <c r="E21" s="11">
        <f>K11</f>
        <v>1</v>
      </c>
      <c r="F21" s="12">
        <f>IF(D21&lt;&gt;"",IF(D21&gt;E21,3,IF(D21=E21,1,0)),"")</f>
        <v>3</v>
      </c>
      <c r="G21" s="10">
        <f>K11</f>
        <v>1</v>
      </c>
      <c r="H21" s="11">
        <f>K9</f>
        <v>8</v>
      </c>
      <c r="I21" s="12">
        <f>IF(G21&lt;&gt;"",IF(G21&gt;H21,3,IF(G21=H21,1,0)),"")</f>
        <v>0</v>
      </c>
      <c r="J21" s="10">
        <f>L13</f>
        <v>2</v>
      </c>
      <c r="K21" s="11">
        <f>L15</f>
        <v>1</v>
      </c>
      <c r="L21" s="12">
        <f>IF(J21&lt;&gt;"",IF(J21&gt;K21,3,IF(J21=K21,1,0)),"")</f>
        <v>3</v>
      </c>
      <c r="M21" s="10">
        <f>J15</f>
        <v>6</v>
      </c>
      <c r="N21" s="11">
        <f>J7</f>
        <v>3</v>
      </c>
      <c r="O21" s="12">
        <f>IF(M21&lt;&gt;"",IF(M21&gt;N21,3,IF(M21=N21,1,0)),"")</f>
        <v>3</v>
      </c>
      <c r="Q21" s="3">
        <f>RangtabelleGruppe2!K11</f>
        <v>2</v>
      </c>
      <c r="R21" s="24" t="str">
        <f>RangtabelleGruppe2!D11</f>
        <v>Liestal 2</v>
      </c>
      <c r="V21" s="25">
        <f>RangtabelleGruppe2!E11</f>
        <v>9</v>
      </c>
      <c r="W21" s="24">
        <f>IF(R21&gt;"",RangtabelleGruppe2!I11,"")</f>
      </c>
      <c r="X21" s="24"/>
    </row>
    <row r="22" spans="1:24" ht="21" customHeight="1">
      <c r="A22" s="13">
        <f>M7</f>
        <v>10</v>
      </c>
      <c r="B22" s="14">
        <f>M11</f>
        <v>2</v>
      </c>
      <c r="C22" s="15">
        <f>IF(A22&lt;&gt;"",IF(A22&gt;B22,3,IF(A22=B22,1,0)),"")</f>
        <v>3</v>
      </c>
      <c r="D22" s="13">
        <f>N9</f>
        <v>4</v>
      </c>
      <c r="E22" s="14">
        <f>N13</f>
        <v>5</v>
      </c>
      <c r="F22" s="15">
        <f>IF(D22&lt;&gt;"",IF(D22&gt;E22,3,IF(D22=E22,1,0)),"")</f>
        <v>0</v>
      </c>
      <c r="G22" s="13">
        <f>M11</f>
        <v>2</v>
      </c>
      <c r="H22" s="14">
        <f>M7</f>
        <v>10</v>
      </c>
      <c r="I22" s="15">
        <f>IF(G22&lt;&gt;"",IF(G22&gt;H22,3,IF(G22=H22,1,0)),"")</f>
        <v>0</v>
      </c>
      <c r="J22" s="13">
        <f>N13</f>
        <v>5</v>
      </c>
      <c r="K22" s="14">
        <f>N9</f>
        <v>4</v>
      </c>
      <c r="L22" s="15">
        <f>IF(J22&lt;&gt;"",IF(J22&gt;K22,3,IF(J22=K22,1,0)),"")</f>
        <v>3</v>
      </c>
      <c r="M22" s="13">
        <f>L15</f>
        <v>1</v>
      </c>
      <c r="N22" s="14">
        <f>L13</f>
        <v>2</v>
      </c>
      <c r="O22" s="15">
        <f>IF(M22&lt;&gt;"",IF(M22&gt;N22,3,IF(M22=N22,1,0)),"")</f>
        <v>0</v>
      </c>
      <c r="Q22" s="3">
        <f>RangtabelleGruppe2!K12</f>
        <v>3</v>
      </c>
      <c r="R22" s="24" t="str">
        <f>RangtabelleGruppe2!D12</f>
        <v>Altdorf 2</v>
      </c>
      <c r="V22" s="25">
        <f>RangtabelleGruppe2!E12</f>
        <v>3</v>
      </c>
      <c r="W22" s="24" t="str">
        <f>IF(R22&gt;"",RangtabelleGruppe2!I12,"")</f>
        <v>(0)</v>
      </c>
      <c r="X22" s="24"/>
    </row>
    <row r="23" spans="1:24" ht="21" customHeight="1">
      <c r="A23" s="29">
        <f>P7</f>
        <v>0</v>
      </c>
      <c r="B23" s="30">
        <f>P13</f>
        <v>4</v>
      </c>
      <c r="C23" s="31">
        <f>IF(A23&lt;&gt;"",IF(A23&gt;B23,3,IF(A23=B23,1,0)),"")</f>
        <v>0</v>
      </c>
      <c r="D23" s="29">
        <f>Q9</f>
        <v>5</v>
      </c>
      <c r="E23" s="30">
        <f>Q15</f>
        <v>2</v>
      </c>
      <c r="F23" s="31">
        <f>IF(D23&lt;&gt;"",IF(D23&gt;E23,3,IF(D23=E23,1,0)),"")</f>
        <v>3</v>
      </c>
      <c r="G23" s="29">
        <f>O11</f>
        <v>5</v>
      </c>
      <c r="H23" s="30">
        <f>O15</f>
        <v>4</v>
      </c>
      <c r="I23" s="31">
        <f>IF(G23&lt;&gt;"",IF(G23&gt;H23,3,IF(G23=H23,1,0)),"")</f>
        <v>3</v>
      </c>
      <c r="J23" s="29">
        <f>P13</f>
        <v>4</v>
      </c>
      <c r="K23" s="30">
        <f>P7</f>
        <v>0</v>
      </c>
      <c r="L23" s="31">
        <f>IF(J23&lt;&gt;"",IF(J23&gt;K23,3,IF(J23=K23,1,0)),"")</f>
        <v>3</v>
      </c>
      <c r="M23" s="29">
        <f>O15</f>
        <v>4</v>
      </c>
      <c r="N23" s="30">
        <f>O11</f>
        <v>5</v>
      </c>
      <c r="O23" s="31">
        <f>IF(M23&lt;&gt;"",IF(M23&gt;N23,3,IF(M23=N23,1,0)),"")</f>
        <v>0</v>
      </c>
      <c r="Q23" s="3">
        <f>RangtabelleGruppe2!K13</f>
        <v>4</v>
      </c>
      <c r="R23" s="24" t="str">
        <f>RangtabelleGruppe2!D13</f>
        <v>Utzenstorf</v>
      </c>
      <c r="V23" s="25">
        <f>RangtabelleGruppe2!E13</f>
        <v>3</v>
      </c>
      <c r="W23" s="24" t="str">
        <f>IF(R23&gt;"",RangtabelleGruppe2!I13,"")</f>
        <v>(-2)</v>
      </c>
      <c r="X23" s="24"/>
    </row>
    <row r="24" spans="1:24" ht="21" customHeight="1" thickBot="1">
      <c r="A24" s="16">
        <f>S7</f>
        <v>5</v>
      </c>
      <c r="B24" s="17">
        <f>S9</f>
        <v>6</v>
      </c>
      <c r="C24" s="31">
        <f>IF(A24&lt;&gt;"",IF(A24&gt;B24,3,IF(A24=B24,1,0)),"")</f>
        <v>0</v>
      </c>
      <c r="D24" s="16">
        <f>S9</f>
        <v>6</v>
      </c>
      <c r="E24" s="17">
        <f>S7</f>
        <v>5</v>
      </c>
      <c r="F24" s="31">
        <f>IF(D24&lt;&gt;"",IF(D24&gt;E24,3,IF(D24=E24,1,0)),"")</f>
        <v>3</v>
      </c>
      <c r="G24" s="16">
        <f>R11</f>
        <v>1</v>
      </c>
      <c r="H24" s="17">
        <f>R13</f>
        <v>5</v>
      </c>
      <c r="I24" s="31">
        <f>IF(G24&lt;&gt;"",IF(G24&gt;H24,3,IF(G24=H24,1,0)),"")</f>
        <v>0</v>
      </c>
      <c r="J24" s="16">
        <f>R13</f>
        <v>5</v>
      </c>
      <c r="K24" s="17">
        <f>R11</f>
        <v>1</v>
      </c>
      <c r="L24" s="31">
        <f>IF(J24&lt;&gt;"",IF(J24&gt;K24,3,IF(J24=K24,1,0)),"")</f>
        <v>3</v>
      </c>
      <c r="M24" s="16">
        <f>Q15</f>
        <v>2</v>
      </c>
      <c r="N24" s="17">
        <f>Q9</f>
        <v>5</v>
      </c>
      <c r="O24" s="31">
        <f>IF(M24&lt;&gt;"",IF(M24&gt;N24,3,IF(M24=N24,1,0)),"")</f>
        <v>0</v>
      </c>
      <c r="Q24" s="3">
        <f>RangtabelleGruppe2!K14</f>
        <v>5</v>
      </c>
      <c r="R24" s="24" t="str">
        <f>RangtabelleGruppe2!D14</f>
        <v>Schöftland 2</v>
      </c>
      <c r="V24" s="25">
        <f>RangtabelleGruppe2!E14</f>
        <v>3</v>
      </c>
      <c r="W24" s="24" t="str">
        <f>IF(R24&gt;"",RangtabelleGruppe2!I14,"")</f>
        <v>(-18)</v>
      </c>
      <c r="X24" s="24"/>
    </row>
    <row r="25" spans="1:15" ht="21" customHeight="1" thickBot="1">
      <c r="A25" s="10">
        <f>IF(A21&lt;&gt;"",SUM(A21:A24),"")</f>
        <v>18</v>
      </c>
      <c r="B25" s="11">
        <f>IF(A21&lt;&gt;"",SUM(B21:B24),"")</f>
        <v>18</v>
      </c>
      <c r="C25" s="18">
        <f>IF(A21&lt;&gt;"",SUM(C21:C24),"")</f>
        <v>3</v>
      </c>
      <c r="D25" s="10">
        <f>IF(D21&lt;&gt;"",SUM(D21:D24),"")</f>
        <v>23</v>
      </c>
      <c r="E25" s="11">
        <f>IF(D21&lt;&gt;"",SUM(E21:E24),"")</f>
        <v>13</v>
      </c>
      <c r="F25" s="18">
        <f>IF(D21&lt;&gt;"",SUM(F21:F24),"")</f>
        <v>9</v>
      </c>
      <c r="G25" s="10">
        <f>IF(G21&lt;&gt;"",SUM(G21:G24),"")</f>
        <v>9</v>
      </c>
      <c r="H25" s="11">
        <f>IF(G21&lt;&gt;"",SUM(H21:H24),"")</f>
        <v>27</v>
      </c>
      <c r="I25" s="18">
        <f>IF(G21&lt;&gt;"",SUM(I21:I24),"")</f>
        <v>3</v>
      </c>
      <c r="J25" s="10">
        <f>IF(J21&lt;&gt;"",SUM(J21:J24),"")</f>
        <v>16</v>
      </c>
      <c r="K25" s="11">
        <f>IF(J21&lt;&gt;"",SUM(K21:K24),"")</f>
        <v>6</v>
      </c>
      <c r="L25" s="18">
        <f>IF(J21&lt;&gt;"",SUM(L21:L24),"")</f>
        <v>12</v>
      </c>
      <c r="M25" s="10">
        <f>IF(M21&lt;&gt;"",SUM(M21:M24),"")</f>
        <v>13</v>
      </c>
      <c r="N25" s="11">
        <f>IF(M21&lt;&gt;"",SUM(N21:N24),"")</f>
        <v>15</v>
      </c>
      <c r="O25" s="18">
        <f>IF(M21&lt;&gt;"",SUM(O21:O24),"")</f>
        <v>3</v>
      </c>
    </row>
    <row r="26" spans="1:15" ht="21" customHeight="1" thickBot="1">
      <c r="A26" s="87">
        <f>IF(A21&lt;&gt;"",A25-B25,"")</f>
        <v>0</v>
      </c>
      <c r="B26" s="88"/>
      <c r="C26" s="19"/>
      <c r="D26" s="87">
        <f>IF(D21&lt;&gt;"",D25-E25,"")</f>
        <v>10</v>
      </c>
      <c r="E26" s="88"/>
      <c r="F26" s="19"/>
      <c r="G26" s="87">
        <f>IF(G21&lt;&gt;"",G25-H25,"")</f>
        <v>-18</v>
      </c>
      <c r="H26" s="88"/>
      <c r="I26" s="19"/>
      <c r="J26" s="87">
        <f>IF(J21&lt;&gt;"",J25-K25,"")</f>
        <v>10</v>
      </c>
      <c r="K26" s="88"/>
      <c r="L26" s="19"/>
      <c r="M26" s="87">
        <f>IF(M21&lt;&gt;"",M25-N25,"")</f>
        <v>-2</v>
      </c>
      <c r="N26" s="88"/>
      <c r="O26" s="19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9">
      <selection activeCell="B28" sqref="B28:F28"/>
    </sheetView>
  </sheetViews>
  <sheetFormatPr defaultColWidth="11.421875" defaultRowHeight="12.75"/>
  <cols>
    <col min="1" max="1" width="10.421875" style="1" customWidth="1"/>
    <col min="2" max="2" width="6.421875" style="1" customWidth="1"/>
    <col min="3" max="3" width="17.57421875" style="1" customWidth="1"/>
    <col min="4" max="4" width="3.421875" style="1" customWidth="1"/>
    <col min="5" max="5" width="28.42187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64" t="s">
        <v>30</v>
      </c>
      <c r="B1" s="64"/>
      <c r="C1" s="64"/>
      <c r="D1" s="64"/>
      <c r="E1" s="64"/>
      <c r="F1" s="64"/>
      <c r="G1" s="64"/>
      <c r="H1" s="64"/>
    </row>
    <row r="2" spans="1:8" ht="15.75" customHeight="1">
      <c r="A2" s="26"/>
      <c r="B2" s="27"/>
      <c r="C2" s="65"/>
      <c r="D2" s="65"/>
      <c r="E2" s="65"/>
      <c r="F2" s="65"/>
      <c r="G2" s="65"/>
      <c r="H2" s="65"/>
    </row>
    <row r="3" spans="1:8" ht="15">
      <c r="A3" s="26"/>
      <c r="B3" s="28"/>
      <c r="C3" s="66"/>
      <c r="D3" s="66"/>
      <c r="E3" s="66"/>
      <c r="F3" s="62"/>
      <c r="G3" s="62"/>
      <c r="H3" s="62"/>
    </row>
    <row r="4" spans="1:8" ht="15">
      <c r="A4" s="28"/>
      <c r="B4" s="28"/>
      <c r="C4" s="63"/>
      <c r="D4" s="62"/>
      <c r="E4" s="62"/>
      <c r="F4" s="62"/>
      <c r="G4" s="62"/>
      <c r="H4" s="62"/>
    </row>
    <row r="5" spans="1:2" ht="15">
      <c r="A5" s="28"/>
      <c r="B5" s="28"/>
    </row>
    <row r="7" spans="1:5" ht="15.75">
      <c r="A7" s="101" t="s">
        <v>25</v>
      </c>
      <c r="B7" s="101"/>
      <c r="C7" s="101"/>
      <c r="E7" s="7" t="s">
        <v>26</v>
      </c>
    </row>
    <row r="8" spans="1:8" ht="15">
      <c r="A8" s="63" t="str">
        <f>RapportGruppe1!R20</f>
        <v>Altdorf 1</v>
      </c>
      <c r="B8" s="63"/>
      <c r="C8" s="63"/>
      <c r="D8" s="33"/>
      <c r="E8" s="33" t="str">
        <f>RapportGruppe2!R20</f>
        <v>Möhlin</v>
      </c>
      <c r="F8" s="33"/>
      <c r="G8" s="33"/>
      <c r="H8" s="33"/>
    </row>
    <row r="9" spans="1:8" ht="15">
      <c r="A9" s="63" t="str">
        <f>RapportGruppe1!R21</f>
        <v>Öflingen (DE)</v>
      </c>
      <c r="B9" s="63"/>
      <c r="C9" s="63"/>
      <c r="D9" s="33"/>
      <c r="E9" s="33" t="str">
        <f>RapportGruppe2!R21</f>
        <v>Liestal 2</v>
      </c>
      <c r="F9" s="33"/>
      <c r="G9" s="33"/>
      <c r="H9" s="33"/>
    </row>
    <row r="10" spans="1:8" ht="15">
      <c r="A10" s="63" t="str">
        <f>RapportGruppe1!R22</f>
        <v>Schöftland 1</v>
      </c>
      <c r="B10" s="63"/>
      <c r="C10" s="63"/>
      <c r="D10" s="33"/>
      <c r="E10" s="33" t="str">
        <f>RapportGruppe2!R22</f>
        <v>Altdorf 2</v>
      </c>
      <c r="F10" s="33"/>
      <c r="G10" s="33"/>
      <c r="H10" s="33"/>
    </row>
    <row r="11" spans="1:8" ht="15">
      <c r="A11" s="63" t="str">
        <f>RapportGruppe1!R23</f>
        <v>Oftringen</v>
      </c>
      <c r="B11" s="63"/>
      <c r="C11" s="63"/>
      <c r="D11" s="33"/>
      <c r="E11" s="33" t="str">
        <f>RapportGruppe2!R23</f>
        <v>Utzenstorf</v>
      </c>
      <c r="F11" s="33"/>
      <c r="G11" s="33"/>
      <c r="H11" s="33"/>
    </row>
    <row r="12" spans="1:8" ht="15">
      <c r="A12" s="63" t="str">
        <f>RapportGruppe1!R24</f>
        <v>Liestal 1</v>
      </c>
      <c r="B12" s="63"/>
      <c r="C12" s="63"/>
      <c r="D12" s="33"/>
      <c r="E12" s="33" t="str">
        <f>RapportGruppe2!R24</f>
        <v>Schöftland 2</v>
      </c>
      <c r="F12" s="33"/>
      <c r="G12" s="33"/>
      <c r="H12" s="33"/>
    </row>
    <row r="14" ht="15.75">
      <c r="A14" s="7" t="s">
        <v>6</v>
      </c>
    </row>
    <row r="15" spans="1:8" ht="21" customHeight="1">
      <c r="A15" s="3">
        <v>11</v>
      </c>
      <c r="B15" s="61" t="str">
        <f>A9</f>
        <v>Öflingen (DE)</v>
      </c>
      <c r="C15" s="61"/>
      <c r="D15" s="4" t="s">
        <v>3</v>
      </c>
      <c r="E15" s="24" t="str">
        <f>E8</f>
        <v>Möhlin</v>
      </c>
      <c r="F15" s="20">
        <v>1</v>
      </c>
      <c r="G15" s="6" t="s">
        <v>4</v>
      </c>
      <c r="H15" s="20">
        <v>3</v>
      </c>
    </row>
    <row r="16" spans="1:8" ht="21" customHeight="1">
      <c r="A16" s="3">
        <v>12</v>
      </c>
      <c r="B16" s="61" t="str">
        <f>A8</f>
        <v>Altdorf 1</v>
      </c>
      <c r="C16" s="62"/>
      <c r="D16" s="4" t="s">
        <v>3</v>
      </c>
      <c r="E16" s="24" t="str">
        <f>E9</f>
        <v>Liestal 2</v>
      </c>
      <c r="F16" s="21">
        <v>3</v>
      </c>
      <c r="G16" s="6" t="s">
        <v>4</v>
      </c>
      <c r="H16" s="21">
        <v>4</v>
      </c>
    </row>
    <row r="17" spans="1:8" ht="21" customHeight="1">
      <c r="A17" s="3">
        <v>13</v>
      </c>
      <c r="B17" s="61" t="str">
        <f>A12</f>
        <v>Liestal 1</v>
      </c>
      <c r="C17" s="62"/>
      <c r="D17" s="4" t="s">
        <v>3</v>
      </c>
      <c r="E17" s="24" t="str">
        <f>E12</f>
        <v>Schöftland 2</v>
      </c>
      <c r="F17" s="21">
        <v>4</v>
      </c>
      <c r="G17" s="6" t="s">
        <v>4</v>
      </c>
      <c r="H17" s="21">
        <v>1</v>
      </c>
    </row>
    <row r="18" spans="1:8" ht="21" customHeight="1">
      <c r="A18" s="3">
        <v>14</v>
      </c>
      <c r="B18" s="61" t="str">
        <f>A11</f>
        <v>Oftringen</v>
      </c>
      <c r="C18" s="62"/>
      <c r="D18" s="4" t="s">
        <v>3</v>
      </c>
      <c r="E18" s="24" t="str">
        <f>E11</f>
        <v>Utzenstorf</v>
      </c>
      <c r="F18" s="21">
        <v>4</v>
      </c>
      <c r="G18" s="6" t="s">
        <v>4</v>
      </c>
      <c r="H18" s="21">
        <v>6</v>
      </c>
    </row>
    <row r="19" spans="1:8" ht="21" customHeight="1">
      <c r="A19" s="3">
        <v>15</v>
      </c>
      <c r="B19" s="61" t="str">
        <f>A10</f>
        <v>Schöftland 1</v>
      </c>
      <c r="C19" s="62"/>
      <c r="D19" s="4" t="s">
        <v>3</v>
      </c>
      <c r="E19" s="24" t="str">
        <f>E10</f>
        <v>Altdorf 2</v>
      </c>
      <c r="F19" s="21">
        <v>4</v>
      </c>
      <c r="G19" s="6" t="s">
        <v>4</v>
      </c>
      <c r="H19" s="21">
        <v>9</v>
      </c>
    </row>
    <row r="20" spans="1:8" ht="21" customHeight="1">
      <c r="A20" s="3">
        <v>16</v>
      </c>
      <c r="B20" s="61" t="s">
        <v>56</v>
      </c>
      <c r="C20" s="62"/>
      <c r="D20" s="4" t="s">
        <v>3</v>
      </c>
      <c r="E20" s="24" t="s">
        <v>65</v>
      </c>
      <c r="F20" s="21">
        <v>6</v>
      </c>
      <c r="G20" s="6" t="s">
        <v>4</v>
      </c>
      <c r="H20" s="21">
        <v>4</v>
      </c>
    </row>
    <row r="21" spans="1:8" ht="21" customHeight="1">
      <c r="A21" s="3"/>
      <c r="B21" s="61"/>
      <c r="C21" s="62"/>
      <c r="D21" s="4"/>
      <c r="E21" s="24"/>
      <c r="F21" s="49"/>
      <c r="G21" s="6"/>
      <c r="H21" s="49"/>
    </row>
    <row r="22" spans="1:8" ht="21" customHeight="1">
      <c r="A22" s="3" t="s">
        <v>27</v>
      </c>
      <c r="B22" s="61" t="s">
        <v>76</v>
      </c>
      <c r="C22" s="62"/>
      <c r="D22" s="4" t="s">
        <v>3</v>
      </c>
      <c r="E22" s="24" t="s">
        <v>57</v>
      </c>
      <c r="F22" s="20">
        <v>3</v>
      </c>
      <c r="G22" s="6" t="s">
        <v>4</v>
      </c>
      <c r="H22" s="20">
        <v>4</v>
      </c>
    </row>
    <row r="23" ht="15">
      <c r="A23" s="3"/>
    </row>
    <row r="24" ht="15">
      <c r="A24" s="3"/>
    </row>
    <row r="25" ht="15.75">
      <c r="A25" s="7" t="s">
        <v>5</v>
      </c>
    </row>
    <row r="26" spans="1:9" ht="21" customHeight="1">
      <c r="A26" s="3">
        <v>1</v>
      </c>
      <c r="B26" s="59" t="s">
        <v>57</v>
      </c>
      <c r="C26" s="60"/>
      <c r="D26" s="60"/>
      <c r="E26" s="60"/>
      <c r="F26" s="60"/>
      <c r="G26" s="8"/>
      <c r="H26" s="8"/>
      <c r="I26" s="8"/>
    </row>
    <row r="27" spans="1:9" ht="21" customHeight="1">
      <c r="A27" s="3">
        <v>2</v>
      </c>
      <c r="B27" s="57" t="s">
        <v>76</v>
      </c>
      <c r="C27" s="58"/>
      <c r="D27" s="58"/>
      <c r="E27" s="58"/>
      <c r="F27" s="58"/>
      <c r="G27" s="8"/>
      <c r="H27" s="8"/>
      <c r="I27" s="8"/>
    </row>
    <row r="28" spans="1:9" ht="21" customHeight="1">
      <c r="A28" s="3">
        <v>3</v>
      </c>
      <c r="B28" s="57" t="s">
        <v>56</v>
      </c>
      <c r="C28" s="58"/>
      <c r="D28" s="58"/>
      <c r="E28" s="58"/>
      <c r="F28" s="58"/>
      <c r="G28" s="8"/>
      <c r="H28" s="8"/>
      <c r="I28" s="8"/>
    </row>
    <row r="29" spans="1:9" ht="21" customHeight="1">
      <c r="A29" s="3">
        <v>4</v>
      </c>
      <c r="B29" s="57" t="s">
        <v>65</v>
      </c>
      <c r="C29" s="58"/>
      <c r="D29" s="58"/>
      <c r="E29" s="58"/>
      <c r="F29" s="58"/>
      <c r="G29" s="8"/>
      <c r="H29" s="8"/>
      <c r="I29" s="8"/>
    </row>
    <row r="30" spans="1:9" ht="21" customHeight="1">
      <c r="A30" s="3">
        <v>5</v>
      </c>
      <c r="B30" s="57" t="s">
        <v>53</v>
      </c>
      <c r="C30" s="58"/>
      <c r="D30" s="58"/>
      <c r="E30" s="58"/>
      <c r="F30" s="58"/>
      <c r="G30" s="8"/>
      <c r="H30" s="8"/>
      <c r="I30" s="8"/>
    </row>
    <row r="31" spans="1:9" ht="21" customHeight="1">
      <c r="A31" s="3">
        <v>6</v>
      </c>
      <c r="B31" s="59" t="s">
        <v>55</v>
      </c>
      <c r="C31" s="60"/>
      <c r="D31" s="60"/>
      <c r="E31" s="60"/>
      <c r="F31" s="60"/>
      <c r="G31" s="8"/>
      <c r="H31" s="8"/>
      <c r="I31" s="8"/>
    </row>
    <row r="32" spans="1:9" ht="21" customHeight="1">
      <c r="A32" s="3">
        <v>7</v>
      </c>
      <c r="B32" s="57" t="s">
        <v>80</v>
      </c>
      <c r="C32" s="58"/>
      <c r="D32" s="58"/>
      <c r="E32" s="58"/>
      <c r="F32" s="58"/>
      <c r="G32" s="8"/>
      <c r="H32" s="8"/>
      <c r="I32" s="8"/>
    </row>
    <row r="33" spans="1:9" ht="21" customHeight="1">
      <c r="A33" s="3">
        <v>8</v>
      </c>
      <c r="B33" s="57" t="s">
        <v>64</v>
      </c>
      <c r="C33" s="58"/>
      <c r="D33" s="58"/>
      <c r="E33" s="58"/>
      <c r="F33" s="58"/>
      <c r="G33" s="8"/>
      <c r="H33" s="8"/>
      <c r="I33" s="8"/>
    </row>
    <row r="34" spans="1:9" ht="21" customHeight="1">
      <c r="A34" s="3">
        <v>9</v>
      </c>
      <c r="B34" s="57" t="s">
        <v>63</v>
      </c>
      <c r="C34" s="58"/>
      <c r="D34" s="58"/>
      <c r="E34" s="58"/>
      <c r="F34" s="58"/>
      <c r="G34" s="8"/>
      <c r="H34" s="8"/>
      <c r="I34" s="8"/>
    </row>
    <row r="35" spans="1:9" ht="21" customHeight="1">
      <c r="A35" s="3">
        <v>10</v>
      </c>
      <c r="B35" s="57" t="s">
        <v>54</v>
      </c>
      <c r="C35" s="58"/>
      <c r="D35" s="58"/>
      <c r="E35" s="58"/>
      <c r="F35" s="58"/>
      <c r="G35" s="8"/>
      <c r="H35" s="8"/>
      <c r="I35" s="8"/>
    </row>
  </sheetData>
  <sheetProtection/>
  <mergeCells count="28">
    <mergeCell ref="B32:F32"/>
    <mergeCell ref="B33:F33"/>
    <mergeCell ref="B34:F34"/>
    <mergeCell ref="B35:F35"/>
    <mergeCell ref="B31:F31"/>
    <mergeCell ref="B16:C16"/>
    <mergeCell ref="B17:C17"/>
    <mergeCell ref="B18:C18"/>
    <mergeCell ref="B19:C19"/>
    <mergeCell ref="B26:F26"/>
    <mergeCell ref="B27:F27"/>
    <mergeCell ref="B28:F28"/>
    <mergeCell ref="B20:C20"/>
    <mergeCell ref="B21:C21"/>
    <mergeCell ref="B22:C22"/>
    <mergeCell ref="A1:H1"/>
    <mergeCell ref="B15:C15"/>
    <mergeCell ref="A7:C7"/>
    <mergeCell ref="B29:F29"/>
    <mergeCell ref="B30:F30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22">
      <selection activeCell="C4" sqref="C4:I4"/>
    </sheetView>
  </sheetViews>
  <sheetFormatPr defaultColWidth="11.421875" defaultRowHeight="12.75"/>
  <cols>
    <col min="1" max="1" width="10.421875" style="1" customWidth="1"/>
    <col min="2" max="2" width="6.421875" style="1" customWidth="1"/>
    <col min="3" max="3" width="17.57421875" style="1" customWidth="1"/>
    <col min="4" max="4" width="3.421875" style="1" customWidth="1"/>
    <col min="5" max="5" width="28.421875" style="1" customWidth="1"/>
    <col min="6" max="6" width="8.8515625" style="1" customWidth="1"/>
    <col min="7" max="7" width="7.7109375" style="1" customWidth="1"/>
    <col min="8" max="8" width="2.8515625" style="1" customWidth="1"/>
    <col min="9" max="9" width="7.7109375" style="1" customWidth="1"/>
    <col min="10" max="16384" width="11.421875" style="1" customWidth="1"/>
  </cols>
  <sheetData>
    <row r="1" spans="1:9" ht="20.25">
      <c r="A1" s="64" t="s">
        <v>31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26" t="s">
        <v>21</v>
      </c>
      <c r="B2" s="27"/>
      <c r="C2" s="65" t="s">
        <v>28</v>
      </c>
      <c r="D2" s="65"/>
      <c r="E2" s="65"/>
      <c r="F2" s="65"/>
      <c r="G2" s="65"/>
      <c r="H2" s="65"/>
      <c r="I2" s="65"/>
    </row>
    <row r="3" spans="1:9" ht="15">
      <c r="A3" s="26" t="s">
        <v>0</v>
      </c>
      <c r="B3" s="28"/>
      <c r="C3" s="66" t="s">
        <v>59</v>
      </c>
      <c r="D3" s="66"/>
      <c r="E3" s="66"/>
      <c r="F3" s="66"/>
      <c r="G3" s="62"/>
      <c r="H3" s="62"/>
      <c r="I3" s="62"/>
    </row>
    <row r="4" spans="1:9" ht="15">
      <c r="A4" s="28" t="s">
        <v>1</v>
      </c>
      <c r="B4" s="28"/>
      <c r="C4" s="63" t="s">
        <v>29</v>
      </c>
      <c r="D4" s="62"/>
      <c r="E4" s="62"/>
      <c r="F4" s="62"/>
      <c r="G4" s="62"/>
      <c r="H4" s="62"/>
      <c r="I4" s="62"/>
    </row>
    <row r="5" spans="1:2" ht="15">
      <c r="A5" s="28"/>
      <c r="B5" s="28"/>
    </row>
    <row r="6" spans="1:6" ht="15.75">
      <c r="A6" s="101"/>
      <c r="B6" s="101"/>
      <c r="C6" s="101"/>
      <c r="E6" s="7"/>
      <c r="F6" s="7"/>
    </row>
    <row r="7" spans="1:9" ht="15">
      <c r="A7" s="63" t="s">
        <v>32</v>
      </c>
      <c r="B7" s="63"/>
      <c r="C7" s="63"/>
      <c r="D7" s="62"/>
      <c r="E7" s="62"/>
      <c r="F7" s="34"/>
      <c r="G7" s="33"/>
      <c r="H7" s="33"/>
      <c r="I7" s="33"/>
    </row>
    <row r="8" spans="1:9" ht="15">
      <c r="A8" s="63" t="s">
        <v>33</v>
      </c>
      <c r="B8" s="63"/>
      <c r="C8" s="63"/>
      <c r="D8" s="33"/>
      <c r="E8" s="33"/>
      <c r="F8" s="33"/>
      <c r="G8" s="33"/>
      <c r="H8" s="33"/>
      <c r="I8" s="33"/>
    </row>
    <row r="9" spans="1:9" ht="15">
      <c r="A9" s="35"/>
      <c r="B9" s="35"/>
      <c r="C9" s="35"/>
      <c r="D9" s="33"/>
      <c r="E9" s="33"/>
      <c r="F9" s="33"/>
      <c r="G9" s="33"/>
      <c r="H9" s="33"/>
      <c r="I9" s="33"/>
    </row>
    <row r="10" spans="1:9" ht="15">
      <c r="A10" s="63"/>
      <c r="B10" s="63"/>
      <c r="C10" s="63"/>
      <c r="D10" s="33"/>
      <c r="E10" s="33"/>
      <c r="F10" s="33"/>
      <c r="G10" s="33"/>
      <c r="H10" s="33"/>
      <c r="I10" s="33"/>
    </row>
    <row r="11" spans="1:9" ht="21" customHeight="1">
      <c r="A11" s="3">
        <v>11</v>
      </c>
      <c r="B11" s="102" t="s">
        <v>40</v>
      </c>
      <c r="C11" s="102"/>
      <c r="D11" s="46" t="s">
        <v>3</v>
      </c>
      <c r="E11" s="43" t="s">
        <v>43</v>
      </c>
      <c r="F11" s="40"/>
      <c r="G11" s="20"/>
      <c r="H11" s="6" t="s">
        <v>4</v>
      </c>
      <c r="I11" s="20"/>
    </row>
    <row r="12" spans="1:9" ht="24.75" customHeight="1">
      <c r="A12" s="3">
        <v>12</v>
      </c>
      <c r="B12" s="106" t="s">
        <v>41</v>
      </c>
      <c r="C12" s="106"/>
      <c r="D12" s="46" t="s">
        <v>3</v>
      </c>
      <c r="E12" s="44" t="s">
        <v>42</v>
      </c>
      <c r="F12" s="40"/>
      <c r="G12" s="20"/>
      <c r="H12" s="6" t="s">
        <v>4</v>
      </c>
      <c r="I12" s="20"/>
    </row>
    <row r="13" spans="1:9" ht="15">
      <c r="A13" s="3"/>
      <c r="B13" s="41"/>
      <c r="C13" s="41"/>
      <c r="D13" s="46"/>
      <c r="E13" s="45"/>
      <c r="F13" s="40"/>
      <c r="G13" s="50"/>
      <c r="H13" s="6"/>
      <c r="I13" s="50"/>
    </row>
    <row r="14" spans="1:9" ht="9" customHeight="1">
      <c r="A14" s="3"/>
      <c r="B14" s="41"/>
      <c r="C14" s="41"/>
      <c r="D14" s="46"/>
      <c r="E14" s="45"/>
      <c r="F14" s="40"/>
      <c r="G14" s="50"/>
      <c r="H14" s="51"/>
      <c r="I14" s="50"/>
    </row>
    <row r="15" spans="1:9" ht="15">
      <c r="A15" s="3" t="s">
        <v>34</v>
      </c>
      <c r="B15" s="41"/>
      <c r="C15" s="41"/>
      <c r="D15" s="47"/>
      <c r="E15" s="45"/>
      <c r="F15" s="40"/>
      <c r="G15" s="50"/>
      <c r="H15" s="51"/>
      <c r="I15" s="50"/>
    </row>
    <row r="16" spans="1:9" ht="21" customHeight="1">
      <c r="A16" s="3">
        <v>13</v>
      </c>
      <c r="B16" s="102" t="s">
        <v>35</v>
      </c>
      <c r="C16" s="102"/>
      <c r="D16" s="46" t="s">
        <v>3</v>
      </c>
      <c r="E16" s="43" t="s">
        <v>36</v>
      </c>
      <c r="F16" s="40"/>
      <c r="G16" s="20"/>
      <c r="H16" s="6" t="s">
        <v>4</v>
      </c>
      <c r="I16" s="20"/>
    </row>
    <row r="17" spans="1:9" ht="21" customHeight="1">
      <c r="A17" s="3"/>
      <c r="B17" s="41"/>
      <c r="C17" s="41"/>
      <c r="D17" s="46"/>
      <c r="E17" s="45"/>
      <c r="F17" s="40"/>
      <c r="G17" s="50"/>
      <c r="H17" s="6"/>
      <c r="I17" s="50"/>
    </row>
    <row r="18" spans="1:9" ht="21" customHeight="1">
      <c r="A18" s="3" t="s">
        <v>37</v>
      </c>
      <c r="B18" s="41"/>
      <c r="C18" s="41"/>
      <c r="D18" s="46"/>
      <c r="E18" s="45"/>
      <c r="F18" s="40"/>
      <c r="G18" s="50"/>
      <c r="H18" s="51"/>
      <c r="I18" s="50"/>
    </row>
    <row r="19" spans="1:9" ht="21" customHeight="1">
      <c r="A19" s="3">
        <v>14</v>
      </c>
      <c r="B19" s="103" t="s">
        <v>38</v>
      </c>
      <c r="C19" s="104"/>
      <c r="D19" s="46" t="s">
        <v>3</v>
      </c>
      <c r="E19" s="45" t="s">
        <v>39</v>
      </c>
      <c r="F19" s="40"/>
      <c r="G19" s="20"/>
      <c r="H19" s="6" t="s">
        <v>4</v>
      </c>
      <c r="I19" s="20"/>
    </row>
    <row r="20" spans="1:9" ht="21" customHeight="1">
      <c r="A20" s="3"/>
      <c r="B20" s="41"/>
      <c r="C20" s="42"/>
      <c r="D20" s="46"/>
      <c r="E20" s="45"/>
      <c r="F20" s="40"/>
      <c r="G20" s="49"/>
      <c r="H20" s="6"/>
      <c r="I20" s="49"/>
    </row>
    <row r="21" spans="1:9" ht="21" customHeight="1">
      <c r="A21" s="3" t="s">
        <v>44</v>
      </c>
      <c r="B21" s="41"/>
      <c r="C21" s="42"/>
      <c r="D21" s="47"/>
      <c r="E21" s="45"/>
      <c r="F21" s="40"/>
      <c r="G21" s="50"/>
      <c r="H21" s="51"/>
      <c r="I21" s="50"/>
    </row>
    <row r="22" spans="1:9" ht="21" customHeight="1">
      <c r="A22" s="3">
        <v>15</v>
      </c>
      <c r="B22" s="102" t="s">
        <v>45</v>
      </c>
      <c r="C22" s="105"/>
      <c r="D22" s="46" t="s">
        <v>3</v>
      </c>
      <c r="E22" s="43" t="s">
        <v>46</v>
      </c>
      <c r="F22" s="40"/>
      <c r="G22" s="20"/>
      <c r="H22" s="6" t="s">
        <v>4</v>
      </c>
      <c r="I22" s="20"/>
    </row>
    <row r="23" spans="1:9" ht="21" customHeight="1">
      <c r="A23" s="3"/>
      <c r="B23" s="41"/>
      <c r="C23" s="42"/>
      <c r="D23" s="46"/>
      <c r="E23" s="45"/>
      <c r="F23" s="40"/>
      <c r="G23" s="49"/>
      <c r="H23" s="6"/>
      <c r="I23" s="49"/>
    </row>
    <row r="24" spans="1:9" ht="21" customHeight="1">
      <c r="A24" s="3" t="s">
        <v>47</v>
      </c>
      <c r="B24" s="41"/>
      <c r="C24" s="42"/>
      <c r="D24" s="46"/>
      <c r="E24" s="45"/>
      <c r="F24" s="40"/>
      <c r="G24" s="50"/>
      <c r="H24" s="51"/>
      <c r="I24" s="50"/>
    </row>
    <row r="25" spans="1:9" ht="21" customHeight="1">
      <c r="A25" s="3">
        <v>16</v>
      </c>
      <c r="B25" s="41" t="s">
        <v>48</v>
      </c>
      <c r="C25" s="42"/>
      <c r="D25" s="46"/>
      <c r="E25" s="45" t="s">
        <v>49</v>
      </c>
      <c r="F25" s="40"/>
      <c r="G25" s="50"/>
      <c r="H25" s="51"/>
      <c r="I25" s="50"/>
    </row>
    <row r="26" spans="1:9" ht="21" customHeight="1">
      <c r="A26" s="3"/>
      <c r="B26" s="102"/>
      <c r="C26" s="105"/>
      <c r="D26" s="46" t="s">
        <v>3</v>
      </c>
      <c r="E26" s="43"/>
      <c r="F26" s="40"/>
      <c r="G26" s="20"/>
      <c r="H26" s="6" t="s">
        <v>4</v>
      </c>
      <c r="I26" s="20"/>
    </row>
    <row r="27" spans="1:9" ht="21" customHeight="1">
      <c r="A27" s="3"/>
      <c r="B27" s="41"/>
      <c r="C27" s="42"/>
      <c r="D27" s="46"/>
      <c r="E27" s="45"/>
      <c r="F27" s="40"/>
      <c r="G27" s="49"/>
      <c r="H27" s="6"/>
      <c r="I27" s="49"/>
    </row>
    <row r="28" spans="1:9" ht="21" customHeight="1">
      <c r="A28" s="3" t="s">
        <v>50</v>
      </c>
      <c r="B28" s="41"/>
      <c r="C28" s="42"/>
      <c r="D28" s="46"/>
      <c r="E28" s="45"/>
      <c r="F28" s="40"/>
      <c r="G28" s="50"/>
      <c r="H28" s="51"/>
      <c r="I28" s="50"/>
    </row>
    <row r="29" spans="1:9" ht="21" customHeight="1">
      <c r="A29" s="48" t="s">
        <v>27</v>
      </c>
      <c r="B29" s="41" t="s">
        <v>51</v>
      </c>
      <c r="C29" s="42"/>
      <c r="D29" s="46"/>
      <c r="E29" s="45" t="s">
        <v>52</v>
      </c>
      <c r="F29" s="40"/>
      <c r="G29" s="50"/>
      <c r="H29" s="51"/>
      <c r="I29" s="50"/>
    </row>
    <row r="30" spans="1:9" ht="21" customHeight="1">
      <c r="A30" s="3"/>
      <c r="B30" s="102">
        <f>A10</f>
        <v>0</v>
      </c>
      <c r="C30" s="105"/>
      <c r="D30" s="46" t="s">
        <v>3</v>
      </c>
      <c r="E30" s="43">
        <f>E10</f>
        <v>0</v>
      </c>
      <c r="F30" s="40"/>
      <c r="G30" s="20"/>
      <c r="H30" s="6" t="s">
        <v>4</v>
      </c>
      <c r="I30" s="20"/>
    </row>
    <row r="31" spans="1:9" ht="21" customHeight="1">
      <c r="A31" s="3"/>
      <c r="B31" s="52"/>
      <c r="C31" s="53"/>
      <c r="D31" s="46"/>
      <c r="E31" s="45"/>
      <c r="F31" s="40"/>
      <c r="G31" s="49"/>
      <c r="H31" s="6"/>
      <c r="I31" s="49"/>
    </row>
    <row r="32" ht="15">
      <c r="A32" s="3"/>
    </row>
    <row r="33" ht="15.75">
      <c r="A33" s="7" t="s">
        <v>5</v>
      </c>
    </row>
    <row r="34" spans="1:10" ht="21" customHeight="1">
      <c r="A34" s="3">
        <v>1</v>
      </c>
      <c r="B34" s="59"/>
      <c r="C34" s="60"/>
      <c r="D34" s="60"/>
      <c r="E34" s="60"/>
      <c r="F34" s="60"/>
      <c r="G34" s="60"/>
      <c r="H34" s="8"/>
      <c r="I34" s="8"/>
      <c r="J34" s="8"/>
    </row>
    <row r="35" spans="1:10" ht="21" customHeight="1">
      <c r="A35" s="3">
        <v>2</v>
      </c>
      <c r="B35" s="57"/>
      <c r="C35" s="58"/>
      <c r="D35" s="58"/>
      <c r="E35" s="58"/>
      <c r="F35" s="58"/>
      <c r="G35" s="58"/>
      <c r="H35" s="8"/>
      <c r="I35" s="8"/>
      <c r="J35" s="8"/>
    </row>
    <row r="36" spans="1:10" ht="21" customHeight="1">
      <c r="A36" s="3">
        <v>3</v>
      </c>
      <c r="B36" s="57"/>
      <c r="C36" s="58"/>
      <c r="D36" s="58"/>
      <c r="E36" s="58"/>
      <c r="F36" s="58"/>
      <c r="G36" s="58"/>
      <c r="H36" s="8"/>
      <c r="I36" s="8"/>
      <c r="J36" s="8"/>
    </row>
    <row r="37" spans="1:10" ht="21" customHeight="1">
      <c r="A37" s="3">
        <v>4</v>
      </c>
      <c r="B37" s="57"/>
      <c r="C37" s="58"/>
      <c r="D37" s="58"/>
      <c r="E37" s="58"/>
      <c r="F37" s="58"/>
      <c r="G37" s="58"/>
      <c r="H37" s="8"/>
      <c r="I37" s="8"/>
      <c r="J37" s="8"/>
    </row>
    <row r="38" spans="1:10" ht="21" customHeight="1">
      <c r="A38" s="3">
        <v>5</v>
      </c>
      <c r="B38" s="57"/>
      <c r="C38" s="58"/>
      <c r="D38" s="58"/>
      <c r="E38" s="58"/>
      <c r="F38" s="58"/>
      <c r="G38" s="58"/>
      <c r="H38" s="8"/>
      <c r="I38" s="8"/>
      <c r="J38" s="8"/>
    </row>
    <row r="39" spans="1:10" ht="21" customHeight="1">
      <c r="A39" s="3">
        <v>6</v>
      </c>
      <c r="B39" s="59"/>
      <c r="C39" s="60"/>
      <c r="D39" s="60"/>
      <c r="E39" s="60"/>
      <c r="F39" s="60"/>
      <c r="G39" s="60"/>
      <c r="H39" s="8"/>
      <c r="I39" s="8"/>
      <c r="J39" s="8"/>
    </row>
    <row r="40" spans="1:10" ht="21" customHeight="1">
      <c r="A40" s="3">
        <v>7</v>
      </c>
      <c r="B40" s="57"/>
      <c r="C40" s="58"/>
      <c r="D40" s="58"/>
      <c r="E40" s="58"/>
      <c r="F40" s="58"/>
      <c r="G40" s="58"/>
      <c r="H40" s="8"/>
      <c r="I40" s="8"/>
      <c r="J40" s="8"/>
    </row>
    <row r="41" spans="1:10" ht="21" customHeight="1">
      <c r="A41" s="3">
        <v>8</v>
      </c>
      <c r="B41" s="57"/>
      <c r="C41" s="58"/>
      <c r="D41" s="58"/>
      <c r="E41" s="58"/>
      <c r="F41" s="58"/>
      <c r="G41" s="58"/>
      <c r="H41" s="8"/>
      <c r="I41" s="8"/>
      <c r="J41" s="8"/>
    </row>
    <row r="42" spans="1:10" ht="21" customHeight="1">
      <c r="A42" s="3">
        <v>9</v>
      </c>
      <c r="B42" s="57"/>
      <c r="C42" s="58"/>
      <c r="D42" s="58"/>
      <c r="E42" s="58"/>
      <c r="F42" s="58"/>
      <c r="G42" s="58"/>
      <c r="H42" s="8"/>
      <c r="I42" s="8"/>
      <c r="J42" s="8"/>
    </row>
    <row r="43" spans="1:10" ht="21" customHeight="1">
      <c r="A43" s="3">
        <v>10</v>
      </c>
      <c r="B43" s="57"/>
      <c r="C43" s="58"/>
      <c r="D43" s="58"/>
      <c r="E43" s="58"/>
      <c r="F43" s="58"/>
      <c r="G43" s="58"/>
      <c r="H43" s="8"/>
      <c r="I43" s="8"/>
      <c r="J43" s="8"/>
    </row>
  </sheetData>
  <sheetProtection/>
  <mergeCells count="25">
    <mergeCell ref="B37:G37"/>
    <mergeCell ref="B26:C26"/>
    <mergeCell ref="B30:C30"/>
    <mergeCell ref="B34:G34"/>
    <mergeCell ref="B35:G35"/>
    <mergeCell ref="B38:G38"/>
    <mergeCell ref="C2:I2"/>
    <mergeCell ref="C3:I3"/>
    <mergeCell ref="C4:I4"/>
    <mergeCell ref="A8:C8"/>
    <mergeCell ref="A10:C10"/>
    <mergeCell ref="B36:G36"/>
    <mergeCell ref="A7:E7"/>
    <mergeCell ref="B12:C12"/>
    <mergeCell ref="B11:C11"/>
    <mergeCell ref="B40:G40"/>
    <mergeCell ref="B41:G41"/>
    <mergeCell ref="B42:G42"/>
    <mergeCell ref="B43:G43"/>
    <mergeCell ref="A1:I1"/>
    <mergeCell ref="B16:C16"/>
    <mergeCell ref="A6:C6"/>
    <mergeCell ref="B39:G39"/>
    <mergeCell ref="B19:C19"/>
    <mergeCell ref="B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C2" sqref="C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RapportGruppe1!A7</f>
        <v>Schöftland 1</v>
      </c>
      <c r="B2">
        <f>IF(RapportGruppe1!A$25&lt;&gt;"",RapportGruppe1!A$25,0)</f>
        <v>18</v>
      </c>
      <c r="C2">
        <f>IF(RapportGruppe1!B$25&lt;&gt;"",RapportGruppe1!B$25,0)</f>
        <v>10</v>
      </c>
      <c r="D2">
        <f>IF(RapportGruppe1!C$25&lt;&gt;"",RapportGruppe1!C$25,0)</f>
        <v>7</v>
      </c>
      <c r="E2">
        <f>D2*100000-F2*1000+(B2-C2)*100+B2</f>
        <v>696818</v>
      </c>
      <c r="F2">
        <f>COUNT(RapportGruppe1!A$21:A$24)</f>
        <v>4</v>
      </c>
      <c r="G2">
        <f>RANK(E2,E$2:E$6)</f>
        <v>3</v>
      </c>
      <c r="H2">
        <f>E2*10+9-J2</f>
        <v>6968187</v>
      </c>
      <c r="I2">
        <f>IF(SUM($D$2:$D$6)&gt;0,RANK(H2,H$2:H$6),"")</f>
        <v>3</v>
      </c>
      <c r="J2">
        <f>ROW(G2)</f>
        <v>2</v>
      </c>
    </row>
    <row r="3" spans="1:10" ht="12.75">
      <c r="A3" t="str">
        <f>RapportGruppe1!A9</f>
        <v>Liestal 1</v>
      </c>
      <c r="B3">
        <f>IF(RapportGruppe1!D$25&lt;&gt;"",RapportGruppe1!D$25,0)</f>
        <v>10</v>
      </c>
      <c r="C3">
        <f>IF(RapportGruppe1!E$25&lt;&gt;"",RapportGruppe1!E$25,0)</f>
        <v>25</v>
      </c>
      <c r="D3">
        <f>IF(RapportGruppe1!F$25&lt;&gt;"",RapportGruppe1!F$25,0)</f>
        <v>0</v>
      </c>
      <c r="E3">
        <f>D3*100000-F3*1000+(B3-C3)*100+B3</f>
        <v>-5490</v>
      </c>
      <c r="F3">
        <f>COUNT(RapportGruppe1!A$21:A$24)</f>
        <v>4</v>
      </c>
      <c r="G3">
        <f>RANK(E3,E$2:E$6)</f>
        <v>5</v>
      </c>
      <c r="H3">
        <f>E3*10+9-J3</f>
        <v>-54894</v>
      </c>
      <c r="I3">
        <f>IF(SUM($D$2:$D$6)&gt;0,RANK(H3,H$2:H$6),"")</f>
        <v>5</v>
      </c>
      <c r="J3">
        <f>ROW(G3)</f>
        <v>3</v>
      </c>
    </row>
    <row r="4" spans="1:10" ht="12.75">
      <c r="A4" t="str">
        <f>RapportGruppe1!A11</f>
        <v>Altdorf 1</v>
      </c>
      <c r="B4">
        <f>IF(RapportGruppe1!G$25&lt;&gt;"",RapportGruppe1!G$25,0)</f>
        <v>20</v>
      </c>
      <c r="C4">
        <f>IF(RapportGruppe1!H$25&lt;&gt;"",RapportGruppe1!H$25,0)</f>
        <v>13</v>
      </c>
      <c r="D4">
        <f>IF(RapportGruppe1!I$25&lt;&gt;"",RapportGruppe1!I$25,0)</f>
        <v>9</v>
      </c>
      <c r="E4">
        <f>D4*100000-F4*1000+(B4-C4)*100+B4</f>
        <v>896720</v>
      </c>
      <c r="F4">
        <f>COUNT(RapportGruppe1!A$21:A$24)</f>
        <v>4</v>
      </c>
      <c r="G4">
        <f>RANK(E4,E$2:E$6)</f>
        <v>1</v>
      </c>
      <c r="H4">
        <f>E4*10+9-J4</f>
        <v>8967205</v>
      </c>
      <c r="I4">
        <f>IF(SUM($D$2:$D$6)&gt;0,RANK(H4,H$2:H$6),"")</f>
        <v>1</v>
      </c>
      <c r="J4">
        <f>ROW(G4)</f>
        <v>4</v>
      </c>
    </row>
    <row r="5" spans="1:10" ht="12.75">
      <c r="A5" t="str">
        <f>RapportGruppe1!A13</f>
        <v>Oftringen</v>
      </c>
      <c r="B5">
        <f>IF(RapportGruppe1!J$25&lt;&gt;"",RapportGruppe1!J$25,0)</f>
        <v>14</v>
      </c>
      <c r="C5">
        <f>IF(RapportGruppe1!K$25&lt;&gt;"",RapportGruppe1!K$25,0)</f>
        <v>17</v>
      </c>
      <c r="D5">
        <f>IF(RapportGruppe1!L$25&lt;&gt;"",RapportGruppe1!L$25,0)</f>
        <v>4</v>
      </c>
      <c r="E5">
        <f>D5*100000-F5*1000+(B5-C5)*100+B5</f>
        <v>395714</v>
      </c>
      <c r="F5">
        <f>COUNT(RapportGruppe1!A$21:A$24)</f>
        <v>4</v>
      </c>
      <c r="G5">
        <f>RANK(E5,E$2:E$6)</f>
        <v>4</v>
      </c>
      <c r="H5">
        <f>E5*10+9-J5</f>
        <v>3957144</v>
      </c>
      <c r="I5">
        <f>IF(SUM($D$2:$D$6)&gt;0,RANK(H5,H$2:H$6),"")</f>
        <v>4</v>
      </c>
      <c r="J5">
        <f>ROW(G5)</f>
        <v>5</v>
      </c>
    </row>
    <row r="6" spans="1:10" ht="12.75">
      <c r="A6" t="str">
        <f>RapportGruppe1!A15</f>
        <v>Öflingen (DE)</v>
      </c>
      <c r="B6">
        <f>IF(RapportGruppe1!M$25&lt;&gt;"",RapportGruppe1!M$25,0)</f>
        <v>11</v>
      </c>
      <c r="C6">
        <f>IF(RapportGruppe1!N$25&lt;&gt;"",RapportGruppe1!N$25,0)</f>
        <v>8</v>
      </c>
      <c r="D6">
        <f>IF(RapportGruppe1!O$25&lt;&gt;"",RapportGruppe1!O$25,0)</f>
        <v>9</v>
      </c>
      <c r="E6">
        <f>D6*100000-F6*1000+(B6-C6)*100+B6</f>
        <v>896311</v>
      </c>
      <c r="F6">
        <f>COUNT(RapportGruppe1!A$21:A$24)</f>
        <v>4</v>
      </c>
      <c r="G6">
        <f>RANK(E6,E$2:E$6)</f>
        <v>2</v>
      </c>
      <c r="H6">
        <f>E6*10+9-J6</f>
        <v>8963113</v>
      </c>
      <c r="I6">
        <f>IF(SUM($D$2:$D$6)&gt;0,RANK(H6,H$2:H$6),"")</f>
        <v>2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2"/>
    </row>
    <row r="10" spans="1:11" ht="12.75">
      <c r="A10">
        <v>1</v>
      </c>
      <c r="B10">
        <f>SUMIF(I$2:I$6,A10,J$2:J$6)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Altdorf 1</v>
      </c>
      <c r="E10">
        <f ca="1">IF(ISERROR(INDIRECT("D"&amp;$B10)),"",INDIRECT("D"&amp;$B10))</f>
        <v>9</v>
      </c>
      <c r="F10">
        <f ca="1">IF(ISERROR(INDIRECT("B"&amp;$B10)),"",INDIRECT("B"&amp;$B10))</f>
        <v>20</v>
      </c>
      <c r="G10">
        <f ca="1">IF(ISERROR(INDIRECT("C"&amp;$B10)),"",INDIRECT("C"&amp;$B10))</f>
        <v>13</v>
      </c>
      <c r="H10" s="23" t="str">
        <f>IF(ISERROR(F10-G10),"",IF(F10-G10&gt;0,"+"&amp;F10-G10,F10-G10))</f>
        <v>+7</v>
      </c>
      <c r="I10" t="str">
        <f>IF(E10=E11,"("&amp;H10&amp;IF(AND(E10=E11,H10=H11),"/"&amp;F10,"")&amp;")","")</f>
        <v>(+7)</v>
      </c>
      <c r="K10">
        <f>C10</f>
        <v>1</v>
      </c>
    </row>
    <row r="11" spans="1:11" ht="12.75">
      <c r="A11">
        <v>2</v>
      </c>
      <c r="B11">
        <f>SUMIF(I$2:I$6,A11,J$2:J$6)</f>
        <v>6</v>
      </c>
      <c r="C11">
        <f ca="1">IF(ISERROR(INDIRECT("G"&amp;$B11)),"",INDIRECT("G"&amp;$B11))</f>
        <v>2</v>
      </c>
      <c r="D11" t="str">
        <f ca="1">IF(ISERROR(INDIRECT("A"&amp;$B11)),"",INDIRECT("A"&amp;$B11))</f>
        <v>Öflingen (DE)</v>
      </c>
      <c r="E11">
        <f ca="1">IF(ISERROR(INDIRECT("D"&amp;$B11)),"",INDIRECT("D"&amp;$B11))</f>
        <v>9</v>
      </c>
      <c r="F11">
        <f ca="1">IF(ISERROR(INDIRECT("B"&amp;$B11)),"",INDIRECT("B"&amp;$B11))</f>
        <v>11</v>
      </c>
      <c r="G11">
        <f ca="1">IF(ISERROR(INDIRECT("C"&amp;$B11)),"",INDIRECT("C"&amp;$B11))</f>
        <v>8</v>
      </c>
      <c r="H11" s="23" t="str">
        <f>IF(ISERROR(F11-G11),"",IF(F11-G11&gt;0,"+"&amp;F11-G11,F11-G11))</f>
        <v>+3</v>
      </c>
      <c r="I11" t="str">
        <f>IF(OR(E11=E10,E11=E12),"("&amp;H11&amp;IF(OR(AND(E11=E10,H11=H10),AND(E11=E12,H11=H12)),"/"&amp;F11,"")&amp;")","")</f>
        <v>(+3)</v>
      </c>
      <c r="K11">
        <f>IF(C11=C10,"",C11)</f>
        <v>2</v>
      </c>
    </row>
    <row r="12" spans="1:11" ht="12.75">
      <c r="A12">
        <v>3</v>
      </c>
      <c r="B12">
        <f>SUMIF(I$2:I$6,A12,J$2:J$6)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Schöftland 1</v>
      </c>
      <c r="E12">
        <f ca="1">IF(ISERROR(INDIRECT("D"&amp;$B12)),"",INDIRECT("D"&amp;$B12))</f>
        <v>7</v>
      </c>
      <c r="F12">
        <f ca="1">IF(ISERROR(INDIRECT("B"&amp;$B12)),"",INDIRECT("B"&amp;$B12))</f>
        <v>18</v>
      </c>
      <c r="G12">
        <f ca="1">IF(ISERROR(INDIRECT("C"&amp;$B12)),"",INDIRECT("C"&amp;$B12))</f>
        <v>10</v>
      </c>
      <c r="H12" s="23" t="str">
        <f>IF(ISERROR(F12-G12),"",IF(F12-G12&gt;0,"+"&amp;F12-G12,F12-G12))</f>
        <v>+8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5</v>
      </c>
      <c r="C13">
        <f ca="1">IF(ISERROR(INDIRECT("G"&amp;$B13)),"",INDIRECT("G"&amp;$B13))</f>
        <v>4</v>
      </c>
      <c r="D13" t="str">
        <f ca="1">IF(ISERROR(INDIRECT("A"&amp;$B13)),"",INDIRECT("A"&amp;$B13))</f>
        <v>Oftringen</v>
      </c>
      <c r="E13">
        <f ca="1">IF(ISERROR(INDIRECT("D"&amp;$B13)),"",INDIRECT("D"&amp;$B13))</f>
        <v>4</v>
      </c>
      <c r="F13">
        <f ca="1">IF(ISERROR(INDIRECT("B"&amp;$B13)),"",INDIRECT("B"&amp;$B13))</f>
        <v>14</v>
      </c>
      <c r="G13">
        <f ca="1">IF(ISERROR(INDIRECT("C"&amp;$B13)),"",INDIRECT("C"&amp;$B13))</f>
        <v>17</v>
      </c>
      <c r="H13" s="23">
        <f>IF(ISERROR(F13-G13),"",IF(F13-G13&gt;0,"+"&amp;F13-G13,F13-G13))</f>
        <v>-3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3</v>
      </c>
      <c r="C14">
        <f ca="1">IF(ISERROR(INDIRECT("G"&amp;$B14)),"",INDIRECT("G"&amp;$B14))</f>
        <v>5</v>
      </c>
      <c r="D14" t="str">
        <f ca="1">IF(ISERROR(INDIRECT("A"&amp;$B14)),"",INDIRECT("A"&amp;$B14))</f>
        <v>Liestal 1</v>
      </c>
      <c r="E14">
        <f ca="1">IF(ISERROR(INDIRECT("D"&amp;$B14)),"",INDIRECT("D"&amp;$B14))</f>
        <v>0</v>
      </c>
      <c r="F14">
        <f ca="1">IF(ISERROR(INDIRECT("B"&amp;$B14)),"",INDIRECT("B"&amp;$B14))</f>
        <v>10</v>
      </c>
      <c r="G14">
        <f ca="1">IF(ISERROR(INDIRECT("C"&amp;$B14)),"",INDIRECT("C"&amp;$B14))</f>
        <v>25</v>
      </c>
      <c r="H14" s="23">
        <f>IF(ISERROR(F14-G14),"",IF(F14-G14&gt;0,"+"&amp;F14-G14,F14-G14))</f>
        <v>-15</v>
      </c>
      <c r="I14">
        <f>IF(E14=E13,"("&amp;H14&amp;IF(AND(E14=E13,H14=H13),"/"&amp;F14,"")&amp;")","")</f>
      </c>
      <c r="K14">
        <f>IF(C14=C13,"",C14)</f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RapportGruppe2!A7</f>
        <v>Altdorf 2</v>
      </c>
      <c r="B2">
        <f>IF(RapportGruppe2!A$25&lt;&gt;"",RapportGruppe2!A$25,0)</f>
        <v>18</v>
      </c>
      <c r="C2">
        <f>IF(RapportGruppe2!B$25&lt;&gt;"",RapportGruppe2!B$25,0)</f>
        <v>18</v>
      </c>
      <c r="D2">
        <f>IF(RapportGruppe2!C$25&lt;&gt;"",RapportGruppe2!C$25,0)</f>
        <v>3</v>
      </c>
      <c r="E2">
        <f>D2*100000-F2*1000+(B2-C2)*100+B2</f>
        <v>296018</v>
      </c>
      <c r="F2">
        <f>COUNT(RapportGruppe2!A$21:A$24)</f>
        <v>4</v>
      </c>
      <c r="G2">
        <f>RANK(E2,E$2:E$6)</f>
        <v>3</v>
      </c>
      <c r="H2">
        <f>E2*10+9-J2</f>
        <v>2960187</v>
      </c>
      <c r="I2">
        <f>IF(SUM($D$2:$D$6)&gt;0,RANK(H2,H$2:H$6),"")</f>
        <v>3</v>
      </c>
      <c r="J2">
        <f>ROW(G2)</f>
        <v>2</v>
      </c>
    </row>
    <row r="3" spans="1:10" ht="12.75">
      <c r="A3" t="str">
        <f>RapportGruppe2!A9</f>
        <v>Liestal 2</v>
      </c>
      <c r="B3">
        <f>IF(RapportGruppe2!D$25&lt;&gt;"",RapportGruppe2!D$25,0)</f>
        <v>23</v>
      </c>
      <c r="C3">
        <f>IF(RapportGruppe2!E$25&lt;&gt;"",RapportGruppe2!E$25,0)</f>
        <v>13</v>
      </c>
      <c r="D3">
        <f>IF(RapportGruppe2!F$25&lt;&gt;"",RapportGruppe2!F$25,0)</f>
        <v>9</v>
      </c>
      <c r="E3">
        <f>D3*100000-F3*1000+(B3-C3)*100+B3</f>
        <v>897023</v>
      </c>
      <c r="F3">
        <f>COUNT(RapportGruppe2!A$21:A$24)</f>
        <v>4</v>
      </c>
      <c r="G3">
        <f>RANK(E3,E$2:E$6)</f>
        <v>2</v>
      </c>
      <c r="H3">
        <f>E3*10+9-J3</f>
        <v>8970236</v>
      </c>
      <c r="I3">
        <f>IF(SUM($D$2:$D$6)&gt;0,RANK(H3,H$2:H$6),"")</f>
        <v>2</v>
      </c>
      <c r="J3">
        <f>ROW(G3)</f>
        <v>3</v>
      </c>
    </row>
    <row r="4" spans="1:10" ht="12.75">
      <c r="A4" t="str">
        <f>RapportGruppe2!A11</f>
        <v>Schöftland 2</v>
      </c>
      <c r="B4">
        <f>IF(RapportGruppe2!G$25&lt;&gt;"",RapportGruppe2!G$25,0)</f>
        <v>9</v>
      </c>
      <c r="C4">
        <f>IF(RapportGruppe2!H$25&lt;&gt;"",RapportGruppe2!H$25,0)</f>
        <v>27</v>
      </c>
      <c r="D4">
        <f>IF(RapportGruppe2!I$25&lt;&gt;"",RapportGruppe2!I$25,0)</f>
        <v>3</v>
      </c>
      <c r="E4">
        <f>D4*100000-F4*1000+(B4-C4)*100+B4</f>
        <v>294209</v>
      </c>
      <c r="F4">
        <f>COUNT(RapportGruppe2!A$21:A$24)</f>
        <v>4</v>
      </c>
      <c r="G4">
        <f>RANK(E4,E$2:E$6)</f>
        <v>5</v>
      </c>
      <c r="H4">
        <f>E4*10+9-J4</f>
        <v>2942095</v>
      </c>
      <c r="I4">
        <f>IF(SUM($D$2:$D$6)&gt;0,RANK(H4,H$2:H$6),"")</f>
        <v>5</v>
      </c>
      <c r="J4">
        <f>ROW(G4)</f>
        <v>4</v>
      </c>
    </row>
    <row r="5" spans="1:10" ht="12.75">
      <c r="A5" t="str">
        <f>RapportGruppe2!A13</f>
        <v>Möhlin</v>
      </c>
      <c r="B5">
        <f>IF(RapportGruppe2!J$25&lt;&gt;"",RapportGruppe2!J$25,0)</f>
        <v>16</v>
      </c>
      <c r="C5">
        <f>IF(RapportGruppe2!K$25&lt;&gt;"",RapportGruppe2!K$25,0)</f>
        <v>6</v>
      </c>
      <c r="D5">
        <f>IF(RapportGruppe2!L$25&lt;&gt;"",RapportGruppe2!L$25,0)</f>
        <v>12</v>
      </c>
      <c r="E5">
        <f>D5*100000-F5*1000+(B5-C5)*100+B5</f>
        <v>1197016</v>
      </c>
      <c r="F5">
        <f>COUNT(RapportGruppe2!A$21:A$24)</f>
        <v>4</v>
      </c>
      <c r="G5">
        <f>RANK(E5,E$2:E$6)</f>
        <v>1</v>
      </c>
      <c r="H5">
        <f>E5*10+9-J5</f>
        <v>11970164</v>
      </c>
      <c r="I5">
        <f>IF(SUM($D$2:$D$6)&gt;0,RANK(H5,H$2:H$6),"")</f>
        <v>1</v>
      </c>
      <c r="J5">
        <f>ROW(G5)</f>
        <v>5</v>
      </c>
    </row>
    <row r="6" spans="1:10" ht="12.75">
      <c r="A6" t="str">
        <f>RapportGruppe2!A15</f>
        <v>Utzenstorf</v>
      </c>
      <c r="B6">
        <f>IF(RapportGruppe2!M$25&lt;&gt;"",RapportGruppe2!M$25,0)</f>
        <v>13</v>
      </c>
      <c r="C6">
        <f>IF(RapportGruppe2!N$25&lt;&gt;"",RapportGruppe2!N$25,0)</f>
        <v>15</v>
      </c>
      <c r="D6">
        <f>IF(RapportGruppe2!O$25&lt;&gt;"",RapportGruppe2!O$25,0)</f>
        <v>3</v>
      </c>
      <c r="E6">
        <f>D6*100000-F6*1000+(B6-C6)*100+B6</f>
        <v>295813</v>
      </c>
      <c r="F6">
        <f>COUNT(RapportGruppe2!A$21:A$24)</f>
        <v>4</v>
      </c>
      <c r="G6">
        <f>RANK(E6,E$2:E$6)</f>
        <v>4</v>
      </c>
      <c r="H6">
        <f>E6*10+9-J6</f>
        <v>2958133</v>
      </c>
      <c r="I6">
        <f>IF(SUM($D$2:$D$6)&gt;0,RANK(H6,H$2:H$6),"")</f>
        <v>4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2"/>
    </row>
    <row r="10" spans="1:11" ht="12.75">
      <c r="A10">
        <v>1</v>
      </c>
      <c r="B10">
        <f>SUMIF(I$2:I$6,A10,J$2:J$6)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Möhlin</v>
      </c>
      <c r="E10">
        <f ca="1">IF(ISERROR(INDIRECT("D"&amp;$B10)),"",INDIRECT("D"&amp;$B10))</f>
        <v>12</v>
      </c>
      <c r="F10">
        <f ca="1">IF(ISERROR(INDIRECT("B"&amp;$B10)),"",INDIRECT("B"&amp;$B10))</f>
        <v>16</v>
      </c>
      <c r="G10">
        <f ca="1">IF(ISERROR(INDIRECT("C"&amp;$B10)),"",INDIRECT("C"&amp;$B10))</f>
        <v>6</v>
      </c>
      <c r="H10" s="23" t="str">
        <f>IF(ISERROR(F10-G10),"",IF(F10-G10&gt;0,"+"&amp;F10-G10,F10-G10))</f>
        <v>+10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Liestal 2</v>
      </c>
      <c r="E11">
        <f ca="1">IF(ISERROR(INDIRECT("D"&amp;$B11)),"",INDIRECT("D"&amp;$B11))</f>
        <v>9</v>
      </c>
      <c r="F11">
        <f ca="1">IF(ISERROR(INDIRECT("B"&amp;$B11)),"",INDIRECT("B"&amp;$B11))</f>
        <v>23</v>
      </c>
      <c r="G11">
        <f ca="1">IF(ISERROR(INDIRECT("C"&amp;$B11)),"",INDIRECT("C"&amp;$B11))</f>
        <v>13</v>
      </c>
      <c r="H11" s="23" t="str">
        <f>IF(ISERROR(F11-G11),"",IF(F11-G11&gt;0,"+"&amp;F11-G11,F11-G11))</f>
        <v>+10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Altdorf 2</v>
      </c>
      <c r="E12">
        <f ca="1">IF(ISERROR(INDIRECT("D"&amp;$B12)),"",INDIRECT("D"&amp;$B12))</f>
        <v>3</v>
      </c>
      <c r="F12">
        <f ca="1">IF(ISERROR(INDIRECT("B"&amp;$B12)),"",INDIRECT("B"&amp;$B12))</f>
        <v>18</v>
      </c>
      <c r="G12">
        <f ca="1">IF(ISERROR(INDIRECT("C"&amp;$B12)),"",INDIRECT("C"&amp;$B12))</f>
        <v>18</v>
      </c>
      <c r="H12" s="23">
        <f>IF(ISERROR(F12-G12),"",IF(F12-G12&gt;0,"+"&amp;F12-G12,F12-G12))</f>
        <v>0</v>
      </c>
      <c r="I12" t="str">
        <f>IF(OR(E12=E11,E12=E13),"("&amp;H12&amp;IF(OR(AND(E12=E11,H12=H11),AND(E12=E13,H12=H13)),"/"&amp;F12,"")&amp;")","")</f>
        <v>(0)</v>
      </c>
      <c r="K12">
        <f>IF(C12=C11,"",C12)</f>
        <v>3</v>
      </c>
    </row>
    <row r="13" spans="1:11" ht="12.75">
      <c r="A13">
        <v>4</v>
      </c>
      <c r="B13">
        <f>SUMIF(I$2:I$6,A13,J$2:J$6)</f>
        <v>6</v>
      </c>
      <c r="C13">
        <f ca="1">IF(ISERROR(INDIRECT("G"&amp;$B13)),"",INDIRECT("G"&amp;$B13))</f>
        <v>4</v>
      </c>
      <c r="D13" t="str">
        <f ca="1">IF(ISERROR(INDIRECT("A"&amp;$B13)),"",INDIRECT("A"&amp;$B13))</f>
        <v>Utzenstorf</v>
      </c>
      <c r="E13">
        <f ca="1">IF(ISERROR(INDIRECT("D"&amp;$B13)),"",INDIRECT("D"&amp;$B13))</f>
        <v>3</v>
      </c>
      <c r="F13">
        <f ca="1">IF(ISERROR(INDIRECT("B"&amp;$B13)),"",INDIRECT("B"&amp;$B13))</f>
        <v>13</v>
      </c>
      <c r="G13">
        <f ca="1">IF(ISERROR(INDIRECT("C"&amp;$B13)),"",INDIRECT("C"&amp;$B13))</f>
        <v>15</v>
      </c>
      <c r="H13" s="23">
        <f>IF(ISERROR(F13-G13),"",IF(F13-G13&gt;0,"+"&amp;F13-G13,F13-G13))</f>
        <v>-2</v>
      </c>
      <c r="I13" t="str">
        <f>IF(OR(E13=E12,E13=E14),"("&amp;H13&amp;IF(OR(AND(E13=E12,H13=H12),AND(E13=E14,H13=H14)),"/"&amp;F13,"")&amp;")","")</f>
        <v>(-2)</v>
      </c>
      <c r="K13">
        <f>IF(C13=C12,"",C13)</f>
        <v>4</v>
      </c>
    </row>
    <row r="14" spans="1:11" ht="12.75">
      <c r="A14">
        <v>5</v>
      </c>
      <c r="B14">
        <f>SUMIF(I$2:I$6,A14,J$2:J$6)</f>
        <v>4</v>
      </c>
      <c r="C14">
        <f ca="1">IF(ISERROR(INDIRECT("G"&amp;$B14)),"",INDIRECT("G"&amp;$B14))</f>
        <v>5</v>
      </c>
      <c r="D14" t="str">
        <f ca="1">IF(ISERROR(INDIRECT("A"&amp;$B14)),"",INDIRECT("A"&amp;$B14))</f>
        <v>Schöftland 2</v>
      </c>
      <c r="E14">
        <f ca="1">IF(ISERROR(INDIRECT("D"&amp;$B14)),"",INDIRECT("D"&amp;$B14))</f>
        <v>3</v>
      </c>
      <c r="F14">
        <f ca="1">IF(ISERROR(INDIRECT("B"&amp;$B14)),"",INDIRECT("B"&amp;$B14))</f>
        <v>9</v>
      </c>
      <c r="G14">
        <f ca="1">IF(ISERROR(INDIRECT("C"&amp;$B14)),"",INDIRECT("C"&amp;$B14))</f>
        <v>27</v>
      </c>
      <c r="H14" s="23">
        <f>IF(ISERROR(F14-G14),"",IF(F14-G14&gt;0,"+"&amp;F14-G14,F14-G14))</f>
        <v>-18</v>
      </c>
      <c r="I14" t="str">
        <f>IF(E14=E13,"("&amp;H14&amp;IF(AND(E14=E13,H14=H13),"/"&amp;F14,"")&amp;")","")</f>
        <v>(-18)</v>
      </c>
      <c r="K14">
        <f>IF(C14=C13,"",C14)</f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Windows User</cp:lastModifiedBy>
  <cp:lastPrinted>2013-12-21T19:16:46Z</cp:lastPrinted>
  <dcterms:created xsi:type="dcterms:W3CDTF">2002-10-22T07:39:55Z</dcterms:created>
  <dcterms:modified xsi:type="dcterms:W3CDTF">2013-12-21T19:16:50Z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1091803469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