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tabRatio="715" activeTab="4"/>
  </bookViews>
  <sheets>
    <sheet name="SPGruppe1" sheetId="1" r:id="rId1"/>
    <sheet name="RapportGruppe1" sheetId="2" r:id="rId2"/>
    <sheet name="SPGruppe2" sheetId="3" r:id="rId3"/>
    <sheet name="RapportGruppe2" sheetId="4" r:id="rId4"/>
    <sheet name="Rangspiele" sheetId="5" r:id="rId5"/>
    <sheet name="RangtabelleGruppe1" sheetId="6" state="hidden" r:id="rId6"/>
    <sheet name="RangtabelleGruppe2" sheetId="7" state="hidden" r:id="rId7"/>
  </sheets>
  <definedNames>
    <definedName name="MS" localSheetId="6">'RangtabelleGruppe2'!$A$1</definedName>
    <definedName name="MS">'RangtabelleGruppe1'!$A$1</definedName>
    <definedName name="Pkt" localSheetId="6">'RangtabelleGruppe2'!$D$1</definedName>
    <definedName name="Pkt">'RangtabelleGruppe1'!$D$1</definedName>
    <definedName name="Rang" localSheetId="6">'RangtabelleGruppe2'!$G$1</definedName>
    <definedName name="Rang">'RangtabelleGruppe1'!$G$1</definedName>
    <definedName name="Tore" localSheetId="6">'RangtabelleGruppe2'!$B$1</definedName>
    <definedName name="Tore">'RangtabelleGruppe1'!$B$1</definedName>
  </definedNames>
  <calcPr fullCalcOnLoad="1"/>
</workbook>
</file>

<file path=xl/sharedStrings.xml><?xml version="1.0" encoding="utf-8"?>
<sst xmlns="http://schemas.openxmlformats.org/spreadsheetml/2006/main" count="183" uniqueCount="75">
  <si>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</si>
  <si>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</si>
  <si>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</si>
  <si>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</si>
  <si>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</si>
  <si>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</si>
  <si>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</si>
  <si>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</si>
  <si>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</si>
  <si>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</si>
  <si>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</si>
  <si>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</si>
  <si>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</si>
  <si>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</si>
  <si>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</si>
  <si>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</si>
  <si>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</si>
  <si>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</si>
  <si>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</si>
  <si>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</si>
  <si>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</si>
  <si>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</si>
  <si>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</si>
  <si>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</si>
  <si>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</si>
  <si>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Mannschaften Gruppe 1</t>
  </si>
  <si>
    <t>Mannschaften Gruppe 2</t>
  </si>
  <si>
    <t>Finalspiel</t>
  </si>
  <si>
    <t>Marty / Gamma</t>
  </si>
  <si>
    <t>Lingg / Eler</t>
  </si>
  <si>
    <t>Jordi / Schmid</t>
  </si>
  <si>
    <t>Bracher / Schüpbach</t>
  </si>
  <si>
    <t>Hunziker / Schöpfer</t>
  </si>
  <si>
    <t>Schmid / Hunziker</t>
  </si>
  <si>
    <t>Bosshard / Oberer</t>
  </si>
  <si>
    <t>Do Veser / Müller</t>
  </si>
  <si>
    <t>Schneider / Schneider</t>
  </si>
  <si>
    <t>Rangspiele</t>
  </si>
  <si>
    <t>EuropaCup</t>
  </si>
  <si>
    <t>D - Reichenbach</t>
  </si>
  <si>
    <t>Bolanden (GER)</t>
  </si>
  <si>
    <t>Höchst 1 (AUT)</t>
  </si>
  <si>
    <t>Dorlisheim (FRA)</t>
  </si>
  <si>
    <t>Gent (BEL)</t>
  </si>
  <si>
    <t>Schöftland (SUI)</t>
  </si>
  <si>
    <t>Michi Baumann</t>
  </si>
  <si>
    <t>Freddy Schenk</t>
  </si>
  <si>
    <t>Patrick Schnetzer</t>
  </si>
  <si>
    <t>Simon Schlegel</t>
  </si>
  <si>
    <t>Anthony Broeckhove</t>
  </si>
  <si>
    <t>Arnak Mkhitaryan</t>
  </si>
  <si>
    <t>Quentin Seyfried</t>
  </si>
  <si>
    <t>David Luck</t>
  </si>
  <si>
    <t>Matthias Mergel</t>
  </si>
  <si>
    <t>Patrick Mergel</t>
  </si>
  <si>
    <t>U23 - Gruppe 2</t>
  </si>
  <si>
    <t>U23 - Gruppe 1</t>
  </si>
  <si>
    <t>Pfungen (SUI)</t>
  </si>
  <si>
    <t>Sokol Sitborice (CZE)</t>
  </si>
  <si>
    <t>KSE Baj (HUN)</t>
  </si>
  <si>
    <t>Höchst 2 (AUT)</t>
  </si>
  <si>
    <t>Reichenbach(GER)</t>
  </si>
  <si>
    <t>Benjamin Weibel</t>
  </si>
  <si>
    <t>Severin Weibel</t>
  </si>
  <si>
    <t>Tamás Árendás</t>
  </si>
  <si>
    <t>Vilmos Toma</t>
  </si>
  <si>
    <t>Florian Bartl</t>
  </si>
  <si>
    <t>Philip Blasi</t>
  </si>
  <si>
    <t>Marek Topolar</t>
  </si>
  <si>
    <t>Miroslav Stary</t>
  </si>
  <si>
    <t>Johannes Bauer</t>
  </si>
  <si>
    <t>Simon Plankensteiner</t>
  </si>
  <si>
    <t>Reichenbach (GER)</t>
  </si>
  <si>
    <t>Dorlisheim (Frau)</t>
  </si>
  <si>
    <t>Sokol Sitbroice (CZE)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</si>
</sst>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7" fontId="1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177" fontId="1" fillId="0" borderId="31" xfId="0" applyNumberFormat="1" applyFont="1" applyBorder="1" applyAlignment="1">
      <alignment horizontal="left" vertical="center"/>
    </xf>
    <xf numFmtId="177" fontId="1" fillId="0" borderId="32" xfId="0" applyNumberFormat="1" applyFont="1" applyBorder="1" applyAlignment="1">
      <alignment horizontal="lef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7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8" xfId="0" applyNumberFormat="1" applyFont="1" applyBorder="1" applyAlignment="1">
      <alignment horizontal="center"/>
    </xf>
    <xf numFmtId="177" fontId="1" fillId="0" borderId="29" xfId="0" applyNumberFormat="1" applyFont="1" applyBorder="1" applyAlignment="1">
      <alignment horizontal="center"/>
    </xf>
    <xf numFmtId="177" fontId="1" fillId="0" borderId="30" xfId="0" applyNumberFormat="1" applyFont="1" applyBorder="1" applyAlignment="1">
      <alignment horizontal="center"/>
    </xf>
    <xf numFmtId="177" fontId="1" fillId="0" borderId="43" xfId="0" applyNumberFormat="1" applyFont="1" applyBorder="1" applyAlignment="1">
      <alignment horizontal="center"/>
    </xf>
    <xf numFmtId="181" fontId="1" fillId="0" borderId="41" xfId="0" applyNumberFormat="1" applyFont="1" applyBorder="1" applyAlignment="1" applyProtection="1">
      <alignment horizontal="left"/>
      <protection locked="0"/>
    </xf>
    <xf numFmtId="181" fontId="1" fillId="0" borderId="42" xfId="0" applyNumberFormat="1" applyFont="1" applyBorder="1" applyAlignment="1" applyProtection="1">
      <alignment horizontal="left"/>
      <protection locked="0"/>
    </xf>
    <xf numFmtId="181" fontId="1" fillId="0" borderId="38" xfId="0" applyNumberFormat="1" applyFont="1" applyBorder="1" applyAlignment="1" applyProtection="1">
      <alignment horizontal="left"/>
      <protection locked="0"/>
    </xf>
    <xf numFmtId="181" fontId="1" fillId="0" borderId="39" xfId="0" applyNumberFormat="1" applyFont="1" applyBorder="1" applyAlignment="1" applyProtection="1">
      <alignment horizontal="left"/>
      <protection locked="0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77" fontId="1" fillId="0" borderId="44" xfId="0" applyNumberFormat="1" applyFont="1" applyBorder="1" applyAlignment="1">
      <alignment horizontal="center"/>
    </xf>
    <xf numFmtId="177" fontId="1" fillId="0" borderId="45" xfId="0" applyNumberFormat="1" applyFont="1" applyBorder="1" applyAlignment="1">
      <alignment horizontal="center"/>
    </xf>
    <xf numFmtId="177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4" sqref="C4:H4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5.75" customHeight="1">
      <c r="A2" s="26" t="s">
        <v>21</v>
      </c>
      <c r="B2" s="27"/>
      <c r="C2" s="40" t="s">
        <v>56</v>
      </c>
      <c r="D2" s="40"/>
      <c r="E2" s="40"/>
      <c r="F2" s="40"/>
      <c r="G2" s="40"/>
      <c r="H2" s="40"/>
    </row>
    <row r="3" spans="1:8" ht="15">
      <c r="A3" s="26" t="s">
        <v>0</v>
      </c>
      <c r="B3" s="28"/>
      <c r="C3" s="41">
        <v>41909.458333333336</v>
      </c>
      <c r="D3" s="41"/>
      <c r="E3" s="41"/>
      <c r="F3" s="42"/>
      <c r="G3" s="42"/>
      <c r="H3" s="42"/>
    </row>
    <row r="4" spans="1:8" ht="15">
      <c r="A4" s="28" t="s">
        <v>1</v>
      </c>
      <c r="B4" s="28"/>
      <c r="C4" s="43" t="s">
        <v>39</v>
      </c>
      <c r="D4" s="42"/>
      <c r="E4" s="42"/>
      <c r="F4" s="42"/>
      <c r="G4" s="42"/>
      <c r="H4" s="42"/>
    </row>
    <row r="5" spans="1:2" ht="15">
      <c r="A5" s="28"/>
      <c r="B5" s="28"/>
    </row>
    <row r="7" ht="15.75">
      <c r="A7" s="7" t="s">
        <v>2</v>
      </c>
    </row>
    <row r="8" spans="1:8" ht="15">
      <c r="A8" s="44" t="s">
        <v>41</v>
      </c>
      <c r="B8" s="45"/>
      <c r="C8" s="45"/>
      <c r="D8" s="46" t="s">
        <v>28</v>
      </c>
      <c r="E8" s="46"/>
      <c r="F8" s="46"/>
      <c r="G8" s="46"/>
      <c r="H8" s="46"/>
    </row>
    <row r="9" spans="1:8" ht="15">
      <c r="A9" s="44" t="s">
        <v>40</v>
      </c>
      <c r="B9" s="45"/>
      <c r="C9" s="45"/>
      <c r="D9" s="46" t="s">
        <v>29</v>
      </c>
      <c r="E9" s="46"/>
      <c r="F9" s="46"/>
      <c r="G9" s="46"/>
      <c r="H9" s="46"/>
    </row>
    <row r="10" spans="1:8" ht="15">
      <c r="A10" s="44" t="s">
        <v>42</v>
      </c>
      <c r="B10" s="45"/>
      <c r="C10" s="45"/>
      <c r="D10" s="46" t="s">
        <v>30</v>
      </c>
      <c r="E10" s="46"/>
      <c r="F10" s="46"/>
      <c r="G10" s="46"/>
      <c r="H10" s="46"/>
    </row>
    <row r="11" spans="1:8" ht="15">
      <c r="A11" s="44" t="s">
        <v>43</v>
      </c>
      <c r="B11" s="45"/>
      <c r="C11" s="45"/>
      <c r="D11" s="46" t="s">
        <v>31</v>
      </c>
      <c r="E11" s="46"/>
      <c r="F11" s="46"/>
      <c r="G11" s="46"/>
      <c r="H11" s="46"/>
    </row>
    <row r="12" spans="1:8" ht="15">
      <c r="A12" s="44" t="s">
        <v>44</v>
      </c>
      <c r="B12" s="45"/>
      <c r="C12" s="45"/>
      <c r="D12" s="46" t="s">
        <v>32</v>
      </c>
      <c r="E12" s="46"/>
      <c r="F12" s="46"/>
      <c r="G12" s="46"/>
      <c r="H12" s="46"/>
    </row>
    <row r="14" ht="15.75">
      <c r="A14" s="7" t="s">
        <v>6</v>
      </c>
    </row>
    <row r="15" spans="1:8" ht="21" customHeight="1">
      <c r="A15" s="3">
        <v>1</v>
      </c>
      <c r="B15" s="47" t="str">
        <f>A8</f>
        <v>Höchst 1 (AUT)</v>
      </c>
      <c r="C15" s="47"/>
      <c r="D15" s="4" t="s">
        <v>3</v>
      </c>
      <c r="E15" s="24" t="str">
        <f>A12</f>
        <v>Schöftland (SUI)</v>
      </c>
      <c r="F15" s="20">
        <v>9</v>
      </c>
      <c r="G15" s="6" t="s">
        <v>4</v>
      </c>
      <c r="H15" s="20">
        <v>1</v>
      </c>
    </row>
    <row r="16" spans="1:8" ht="21" customHeight="1">
      <c r="A16" s="3">
        <v>2</v>
      </c>
      <c r="B16" s="47" t="str">
        <f>A9</f>
        <v>Bolanden (GER)</v>
      </c>
      <c r="C16" s="42"/>
      <c r="D16" s="4" t="s">
        <v>3</v>
      </c>
      <c r="E16" s="24" t="str">
        <f>A10</f>
        <v>Dorlisheim (FRA)</v>
      </c>
      <c r="F16" s="21">
        <v>3</v>
      </c>
      <c r="G16" s="6" t="s">
        <v>4</v>
      </c>
      <c r="H16" s="21">
        <v>4</v>
      </c>
    </row>
    <row r="17" spans="1:8" ht="21" customHeight="1">
      <c r="A17" s="3">
        <v>3</v>
      </c>
      <c r="B17" s="47" t="str">
        <f>A11</f>
        <v>Gent (BEL)</v>
      </c>
      <c r="C17" s="42"/>
      <c r="D17" s="4" t="s">
        <v>3</v>
      </c>
      <c r="E17" s="24" t="str">
        <f>A12</f>
        <v>Schöftland (SUI)</v>
      </c>
      <c r="F17" s="21">
        <v>5</v>
      </c>
      <c r="G17" s="6" t="s">
        <v>4</v>
      </c>
      <c r="H17" s="21">
        <v>4</v>
      </c>
    </row>
    <row r="18" spans="1:8" ht="21" customHeight="1">
      <c r="A18" s="3">
        <v>4</v>
      </c>
      <c r="B18" s="47" t="str">
        <f>A8</f>
        <v>Höchst 1 (AUT)</v>
      </c>
      <c r="C18" s="42"/>
      <c r="D18" s="4" t="s">
        <v>3</v>
      </c>
      <c r="E18" s="24" t="str">
        <f>A10</f>
        <v>Dorlisheim (FRA)</v>
      </c>
      <c r="F18" s="21">
        <v>11</v>
      </c>
      <c r="G18" s="6" t="s">
        <v>4</v>
      </c>
      <c r="H18" s="21">
        <v>1</v>
      </c>
    </row>
    <row r="19" spans="1:8" ht="21" customHeight="1">
      <c r="A19" s="3">
        <v>5</v>
      </c>
      <c r="B19" s="47" t="str">
        <f>A9</f>
        <v>Bolanden (GER)</v>
      </c>
      <c r="C19" s="42"/>
      <c r="D19" s="4" t="s">
        <v>3</v>
      </c>
      <c r="E19" s="24" t="str">
        <f>A11</f>
        <v>Gent (BEL)</v>
      </c>
      <c r="F19" s="21">
        <v>11</v>
      </c>
      <c r="G19" s="6" t="s">
        <v>4</v>
      </c>
      <c r="H19" s="21">
        <v>1</v>
      </c>
    </row>
    <row r="20" spans="1:8" ht="21" customHeight="1">
      <c r="A20" s="3">
        <v>6</v>
      </c>
      <c r="B20" s="47" t="str">
        <f>A10</f>
        <v>Dorlisheim (FRA)</v>
      </c>
      <c r="C20" s="42"/>
      <c r="D20" s="4" t="s">
        <v>3</v>
      </c>
      <c r="E20" s="24" t="str">
        <f>A12</f>
        <v>Schöftland (SUI)</v>
      </c>
      <c r="F20" s="21">
        <v>6</v>
      </c>
      <c r="G20" s="6" t="s">
        <v>4</v>
      </c>
      <c r="H20" s="21">
        <v>2</v>
      </c>
    </row>
    <row r="21" spans="1:8" ht="21" customHeight="1">
      <c r="A21" s="3">
        <v>7</v>
      </c>
      <c r="B21" s="47" t="str">
        <f>A8</f>
        <v>Höchst 1 (AUT)</v>
      </c>
      <c r="C21" s="42"/>
      <c r="D21" s="4" t="s">
        <v>3</v>
      </c>
      <c r="E21" s="24" t="str">
        <f>A11</f>
        <v>Gent (BEL)</v>
      </c>
      <c r="F21" s="21">
        <v>10</v>
      </c>
      <c r="G21" s="6" t="s">
        <v>4</v>
      </c>
      <c r="H21" s="21">
        <v>2</v>
      </c>
    </row>
    <row r="22" spans="1:8" ht="21" customHeight="1">
      <c r="A22" s="3">
        <v>8</v>
      </c>
      <c r="B22" s="47" t="str">
        <f>A9</f>
        <v>Bolanden (GER)</v>
      </c>
      <c r="C22" s="42"/>
      <c r="D22" s="4" t="s">
        <v>3</v>
      </c>
      <c r="E22" s="24" t="str">
        <f>A12</f>
        <v>Schöftland (SUI)</v>
      </c>
      <c r="F22" s="21">
        <v>9</v>
      </c>
      <c r="G22" s="6" t="s">
        <v>4</v>
      </c>
      <c r="H22" s="21">
        <v>2</v>
      </c>
    </row>
    <row r="23" spans="1:8" ht="21" customHeight="1">
      <c r="A23" s="3">
        <v>9</v>
      </c>
      <c r="B23" s="47" t="str">
        <f>A10</f>
        <v>Dorlisheim (FRA)</v>
      </c>
      <c r="C23" s="42"/>
      <c r="D23" s="4" t="s">
        <v>3</v>
      </c>
      <c r="E23" s="24" t="str">
        <f>A11</f>
        <v>Gent (BEL)</v>
      </c>
      <c r="F23" s="21">
        <v>4</v>
      </c>
      <c r="G23" s="6" t="s">
        <v>4</v>
      </c>
      <c r="H23" s="21">
        <v>0</v>
      </c>
    </row>
    <row r="24" spans="1:8" ht="21" customHeight="1">
      <c r="A24" s="3">
        <v>10</v>
      </c>
      <c r="B24" s="47" t="str">
        <f>A8</f>
        <v>Höchst 1 (AUT)</v>
      </c>
      <c r="C24" s="42"/>
      <c r="D24" s="4" t="s">
        <v>3</v>
      </c>
      <c r="E24" s="24" t="str">
        <f>A9</f>
        <v>Bolanden (GER)</v>
      </c>
      <c r="F24" s="21">
        <v>5</v>
      </c>
      <c r="G24" s="6" t="s">
        <v>4</v>
      </c>
      <c r="H24" s="21">
        <v>4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RapportGruppe1!Q20</f>
        <v>1</v>
      </c>
      <c r="B28" s="48" t="str">
        <f>RapportGruppe1!R20</f>
        <v>Höchst 1 (AUT)</v>
      </c>
      <c r="C28" s="49"/>
      <c r="D28" s="49"/>
      <c r="E28" s="49"/>
      <c r="F28" s="49"/>
      <c r="G28" s="8"/>
      <c r="H28" s="5" t="str">
        <f>IF(B28&gt;"",RapportGruppe1!V20&amp;" "&amp;RangtabelleGruppe1!I10,"")</f>
        <v>12 </v>
      </c>
      <c r="I28" s="8"/>
    </row>
    <row r="29" spans="1:9" ht="21" customHeight="1">
      <c r="A29" s="3">
        <f>RapportGruppe1!Q21</f>
        <v>2</v>
      </c>
      <c r="B29" s="38" t="str">
        <f>RapportGruppe1!R21</f>
        <v>Dorlisheim (FRA)</v>
      </c>
      <c r="C29" s="39"/>
      <c r="D29" s="39"/>
      <c r="E29" s="39"/>
      <c r="F29" s="39"/>
      <c r="G29" s="8"/>
      <c r="H29" s="5" t="str">
        <f>IF(B29&gt;"",RapportGruppe1!V21&amp;" "&amp;RangtabelleGruppe1!I11,"")</f>
        <v>9 </v>
      </c>
      <c r="I29" s="8"/>
    </row>
    <row r="30" spans="1:9" ht="21" customHeight="1">
      <c r="A30" s="3">
        <f>RapportGruppe1!Q22</f>
        <v>3</v>
      </c>
      <c r="B30" s="38" t="str">
        <f>RapportGruppe1!R22</f>
        <v>Bolanden (GER)</v>
      </c>
      <c r="C30" s="39"/>
      <c r="D30" s="39"/>
      <c r="E30" s="39"/>
      <c r="F30" s="39"/>
      <c r="G30" s="8"/>
      <c r="H30" s="5" t="str">
        <f>IF(B30&gt;"",RapportGruppe1!V22&amp;" "&amp;RangtabelleGruppe1!I12,"")</f>
        <v>6 </v>
      </c>
      <c r="I30" s="8"/>
    </row>
    <row r="31" spans="1:9" ht="21" customHeight="1">
      <c r="A31" s="3">
        <f>RapportGruppe1!Q23</f>
        <v>4</v>
      </c>
      <c r="B31" s="38" t="str">
        <f>RapportGruppe1!R23</f>
        <v>Gent (BEL)</v>
      </c>
      <c r="C31" s="39"/>
      <c r="D31" s="39"/>
      <c r="E31" s="39"/>
      <c r="F31" s="39"/>
      <c r="G31" s="8"/>
      <c r="H31" s="5" t="str">
        <f>IF(B31&gt;"",RapportGruppe1!V23&amp;" "&amp;RangtabelleGruppe1!I13,"")</f>
        <v>3 </v>
      </c>
      <c r="I31" s="8"/>
    </row>
    <row r="32" spans="1:9" ht="21" customHeight="1">
      <c r="A32" s="3">
        <f>RapportGruppe1!Q24</f>
        <v>5</v>
      </c>
      <c r="B32" s="38" t="str">
        <f>RapportGruppe1!R24</f>
        <v>Schöftland (SUI)</v>
      </c>
      <c r="C32" s="39"/>
      <c r="D32" s="39"/>
      <c r="E32" s="39"/>
      <c r="F32" s="39"/>
      <c r="G32" s="8"/>
      <c r="H32" s="5" t="str">
        <f>IF(B32&gt;"",RapportGruppe1!V24&amp;" "&amp;RangtabelleGruppe1!I14,"")</f>
        <v>0 </v>
      </c>
      <c r="I32" s="8"/>
    </row>
  </sheetData>
  <sheetProtection sheet="1" objects="1" scenarios="1"/>
  <mergeCells count="29">
    <mergeCell ref="B16:C16"/>
    <mergeCell ref="B17:C17"/>
    <mergeCell ref="B18:C18"/>
    <mergeCell ref="B19:C19"/>
    <mergeCell ref="A1:H1"/>
    <mergeCell ref="B15:C15"/>
    <mergeCell ref="D8:H8"/>
    <mergeCell ref="D9:H9"/>
    <mergeCell ref="D10:H10"/>
    <mergeCell ref="D11:H11"/>
    <mergeCell ref="B24:C24"/>
    <mergeCell ref="B28:F28"/>
    <mergeCell ref="B29:F29"/>
    <mergeCell ref="B30:F30"/>
    <mergeCell ref="B20:C20"/>
    <mergeCell ref="B21:C21"/>
    <mergeCell ref="B22:C22"/>
    <mergeCell ref="B23:C23"/>
    <mergeCell ref="D12:H12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1" sqref="D11:G11"/>
    </sheetView>
  </sheetViews>
  <sheetFormatPr defaultColWidth="5.28125" defaultRowHeight="12.75"/>
  <cols>
    <col min="1" max="9" width="5.28125" style="1" customWidth="1"/>
    <col min="10" max="10" width="6.421875" style="1" customWidth="1"/>
    <col min="1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62" t="str">
        <f>SPGruppe1!A1</f>
        <v>EuropaCup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3" ht="15.75" customHeight="1">
      <c r="A2" s="2" t="s">
        <v>21</v>
      </c>
      <c r="B2" s="22"/>
      <c r="C2" s="51" t="str">
        <f>SPGruppe1!C2</f>
        <v>U23 - Gruppe 1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2" t="s">
        <v>0</v>
      </c>
      <c r="C3" s="51">
        <f>SPGruppe1!C3</f>
        <v>41909.458333333336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" t="s">
        <v>1</v>
      </c>
      <c r="C4" s="51" t="str">
        <f>SPGruppe1!C4</f>
        <v>D - Reichenbach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15.75" thickBot="1"/>
    <row r="6" spans="4:19" ht="15.75" thickBot="1">
      <c r="D6" s="80" t="s">
        <v>23</v>
      </c>
      <c r="E6" s="81"/>
      <c r="F6" s="81"/>
      <c r="G6" s="61"/>
      <c r="H6" s="60" t="s">
        <v>24</v>
      </c>
      <c r="I6" s="61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52" t="str">
        <f>A20</f>
        <v>Höchst 1 (AUT)</v>
      </c>
      <c r="B7" s="53"/>
      <c r="C7" s="53"/>
      <c r="D7" s="68" t="s">
        <v>47</v>
      </c>
      <c r="E7" s="69"/>
      <c r="F7" s="69"/>
      <c r="G7" s="70"/>
      <c r="H7" s="76"/>
      <c r="I7" s="77"/>
      <c r="J7" s="58">
        <f ca="1">IF(INDIRECT("SPGruppe1!F"&amp;14+J$6)&lt;&gt;"",INDIRECT("SPGruppe1!F"&amp;14+J$6),"")</f>
        <v>9</v>
      </c>
      <c r="K7" s="56"/>
      <c r="L7" s="56"/>
      <c r="M7" s="58">
        <f ca="1">IF(INDIRECT("SpGruppe1!F"&amp;14+M$6)&lt;&gt;"",INDIRECT("SpGruppe1!F"&amp;14+M$6),"")</f>
        <v>11</v>
      </c>
      <c r="N7" s="56"/>
      <c r="O7" s="56"/>
      <c r="P7" s="58">
        <f ca="1">IF(INDIRECT("SpGruppe1!F"&amp;14+P$6)&lt;&gt;"",INDIRECT("SpGruppe1!F"&amp;14+P$6),"")</f>
        <v>10</v>
      </c>
      <c r="Q7" s="56"/>
      <c r="R7" s="56"/>
      <c r="S7" s="58">
        <f ca="1">IF(INDIRECT("SpGruppe1!F"&amp;14+S$6)&lt;&gt;"",INDIRECT("SpGruppe1!F"&amp;14+S$6),"")</f>
        <v>5</v>
      </c>
    </row>
    <row r="8" spans="1:19" ht="15.75" thickBot="1">
      <c r="A8" s="63"/>
      <c r="B8" s="64"/>
      <c r="C8" s="64"/>
      <c r="D8" s="65" t="s">
        <v>48</v>
      </c>
      <c r="E8" s="66"/>
      <c r="F8" s="66"/>
      <c r="G8" s="67"/>
      <c r="H8" s="78"/>
      <c r="I8" s="79"/>
      <c r="J8" s="59"/>
      <c r="K8" s="57"/>
      <c r="L8" s="57"/>
      <c r="M8" s="59"/>
      <c r="N8" s="57"/>
      <c r="O8" s="57"/>
      <c r="P8" s="59"/>
      <c r="Q8" s="57"/>
      <c r="R8" s="57"/>
      <c r="S8" s="59"/>
    </row>
    <row r="9" spans="1:19" ht="15">
      <c r="A9" s="52" t="str">
        <f>D20</f>
        <v>Bolanden (GER)</v>
      </c>
      <c r="B9" s="53"/>
      <c r="C9" s="53"/>
      <c r="D9" s="68" t="s">
        <v>53</v>
      </c>
      <c r="E9" s="69"/>
      <c r="F9" s="69"/>
      <c r="G9" s="70"/>
      <c r="H9" s="76"/>
      <c r="I9" s="77"/>
      <c r="J9" s="56"/>
      <c r="K9" s="58">
        <f ca="1">IF(INDIRECT("SpGruppe1!F"&amp;14+K$6)&lt;&gt;"",INDIRECT("SpGruppe1!F"&amp;14+K$6),"")</f>
        <v>3</v>
      </c>
      <c r="L9" s="56"/>
      <c r="M9" s="56"/>
      <c r="N9" s="58">
        <f ca="1">IF(INDIRECT("SpGruppe1!F"&amp;14+N$6)&lt;&gt;"",INDIRECT("SpGruppe1!F"&amp;14+N$6),"")</f>
        <v>11</v>
      </c>
      <c r="O9" s="56"/>
      <c r="P9" s="56"/>
      <c r="Q9" s="58">
        <f ca="1">IF(INDIRECT("SpGruppe1!F"&amp;14+Q$6)&lt;&gt;"",INDIRECT("SpGruppe1!F"&amp;14+Q$6),"")</f>
        <v>9</v>
      </c>
      <c r="R9" s="56"/>
      <c r="S9" s="58">
        <f ca="1">IF(INDIRECT("SpGruppe1!H"&amp;14+S$6)&lt;&gt;"",INDIRECT("SpGruppe1!H"&amp;14+S$6),"")</f>
        <v>4</v>
      </c>
    </row>
    <row r="10" spans="1:19" ht="15.75" thickBot="1">
      <c r="A10" s="54"/>
      <c r="B10" s="55"/>
      <c r="C10" s="55"/>
      <c r="D10" s="65" t="s">
        <v>54</v>
      </c>
      <c r="E10" s="66"/>
      <c r="F10" s="66"/>
      <c r="G10" s="67"/>
      <c r="H10" s="78"/>
      <c r="I10" s="79"/>
      <c r="J10" s="57"/>
      <c r="K10" s="59"/>
      <c r="L10" s="57"/>
      <c r="M10" s="57"/>
      <c r="N10" s="59"/>
      <c r="O10" s="57"/>
      <c r="P10" s="57"/>
      <c r="Q10" s="59"/>
      <c r="R10" s="57"/>
      <c r="S10" s="59"/>
    </row>
    <row r="11" spans="1:19" ht="15">
      <c r="A11" s="52" t="str">
        <f>G20</f>
        <v>Dorlisheim (FRA)</v>
      </c>
      <c r="B11" s="53"/>
      <c r="C11" s="53"/>
      <c r="D11" s="68" t="s">
        <v>51</v>
      </c>
      <c r="E11" s="69"/>
      <c r="F11" s="69"/>
      <c r="G11" s="70"/>
      <c r="H11" s="76"/>
      <c r="I11" s="77"/>
      <c r="J11" s="56"/>
      <c r="K11" s="58">
        <f ca="1">IF(INDIRECT("SpGruppe1!H"&amp;14+K$6)&lt;&gt;"",INDIRECT("SpGruppe1!H"&amp;14+K$6),"")</f>
        <v>4</v>
      </c>
      <c r="L11" s="56"/>
      <c r="M11" s="58">
        <f ca="1">IF(INDIRECT("SpGruppe1!H"&amp;14+M$6)&lt;&gt;"",INDIRECT("SpGruppe1!H"&amp;14+M$6),"")</f>
        <v>1</v>
      </c>
      <c r="N11" s="56"/>
      <c r="O11" s="58">
        <f ca="1">IF(INDIRECT("SpGruppe1!F"&amp;14+O$6)&lt;&gt;"",INDIRECT("SpGruppe1!F"&amp;14+O$6),"")</f>
        <v>6</v>
      </c>
      <c r="P11" s="56"/>
      <c r="Q11" s="56"/>
      <c r="R11" s="58">
        <f ca="1">IF(INDIRECT("SpGruppe1!F"&amp;14+R$6)&lt;&gt;"",INDIRECT("SpGruppe1!F"&amp;14+R$6),"")</f>
        <v>4</v>
      </c>
      <c r="S11" s="56"/>
    </row>
    <row r="12" spans="1:19" ht="15.75" thickBot="1">
      <c r="A12" s="54"/>
      <c r="B12" s="55"/>
      <c r="C12" s="55"/>
      <c r="D12" s="65" t="s">
        <v>52</v>
      </c>
      <c r="E12" s="66"/>
      <c r="F12" s="66"/>
      <c r="G12" s="67"/>
      <c r="H12" s="78"/>
      <c r="I12" s="79"/>
      <c r="J12" s="57"/>
      <c r="K12" s="59"/>
      <c r="L12" s="57"/>
      <c r="M12" s="59"/>
      <c r="N12" s="57"/>
      <c r="O12" s="59"/>
      <c r="P12" s="57"/>
      <c r="Q12" s="57"/>
      <c r="R12" s="59"/>
      <c r="S12" s="57"/>
    </row>
    <row r="13" spans="1:19" ht="15">
      <c r="A13" s="63" t="str">
        <f>J20</f>
        <v>Gent (BEL)</v>
      </c>
      <c r="B13" s="64"/>
      <c r="C13" s="64"/>
      <c r="D13" s="68" t="s">
        <v>49</v>
      </c>
      <c r="E13" s="69"/>
      <c r="F13" s="69"/>
      <c r="G13" s="70"/>
      <c r="H13" s="76"/>
      <c r="I13" s="77"/>
      <c r="J13" s="56"/>
      <c r="K13" s="56"/>
      <c r="L13" s="58">
        <f ca="1">IF(INDIRECT("SpGruppe1!F"&amp;14+L$6)&lt;&gt;"",INDIRECT("SpGruppe1!F"&amp;14+L$6),"")</f>
        <v>5</v>
      </c>
      <c r="M13" s="56"/>
      <c r="N13" s="58">
        <f ca="1">IF(INDIRECT("SpGruppe1!H"&amp;14+N$6)&lt;&gt;"",INDIRECT("SpGruppe1!H"&amp;14+N$6),"")</f>
        <v>1</v>
      </c>
      <c r="O13" s="56"/>
      <c r="P13" s="58">
        <f ca="1">IF(INDIRECT("SpGruppe1!H"&amp;14+P$6)&lt;&gt;"",INDIRECT("SpGruppe1!H"&amp;14+P$6),"")</f>
        <v>2</v>
      </c>
      <c r="Q13" s="56"/>
      <c r="R13" s="58">
        <f ca="1">IF(INDIRECT("SpGruppe1!H"&amp;14+R$6)&lt;&gt;"",INDIRECT("SpGruppe1!H"&amp;14+R$6),"")</f>
        <v>0</v>
      </c>
      <c r="S13" s="56"/>
    </row>
    <row r="14" spans="1:19" ht="15.75" thickBot="1">
      <c r="A14" s="54"/>
      <c r="B14" s="55"/>
      <c r="C14" s="55"/>
      <c r="D14" s="65" t="s">
        <v>50</v>
      </c>
      <c r="E14" s="66"/>
      <c r="F14" s="66"/>
      <c r="G14" s="67"/>
      <c r="H14" s="78"/>
      <c r="I14" s="79"/>
      <c r="J14" s="57"/>
      <c r="K14" s="57"/>
      <c r="L14" s="59"/>
      <c r="M14" s="57"/>
      <c r="N14" s="59"/>
      <c r="O14" s="57"/>
      <c r="P14" s="59"/>
      <c r="Q14" s="57"/>
      <c r="R14" s="59"/>
      <c r="S14" s="57"/>
    </row>
    <row r="15" spans="1:19" ht="15">
      <c r="A15" s="63" t="str">
        <f>M20</f>
        <v>Schöftland (SUI)</v>
      </c>
      <c r="B15" s="64"/>
      <c r="C15" s="64"/>
      <c r="D15" s="68" t="s">
        <v>45</v>
      </c>
      <c r="E15" s="69"/>
      <c r="F15" s="69"/>
      <c r="G15" s="70"/>
      <c r="H15" s="76"/>
      <c r="I15" s="77"/>
      <c r="J15" s="58">
        <f ca="1">IF(INDIRECT("SpGruppe1!H"&amp;14+J$6)&lt;&gt;"",INDIRECT("SpGruppe1!H"&amp;14+J$6),"")</f>
        <v>1</v>
      </c>
      <c r="K15" s="56"/>
      <c r="L15" s="58">
        <f ca="1">IF(INDIRECT("SpGruppe1!H"&amp;14+L$6)&lt;&gt;"",INDIRECT("SpGruppe1!H"&amp;14+L$6),"")</f>
        <v>4</v>
      </c>
      <c r="M15" s="56"/>
      <c r="N15" s="56"/>
      <c r="O15" s="58">
        <f ca="1">IF(INDIRECT("SpGruppe1!H"&amp;14+O$6)&lt;&gt;"",INDIRECT("SpGruppe1!H"&amp;14+O$6),"")</f>
        <v>2</v>
      </c>
      <c r="P15" s="56"/>
      <c r="Q15" s="58">
        <f ca="1">IF(INDIRECT("SpGruppe1!H"&amp;14+Q$6)&lt;&gt;"",INDIRECT("SpGruppe1!H"&amp;14+Q$6),"")</f>
        <v>2</v>
      </c>
      <c r="R15" s="56"/>
      <c r="S15" s="56"/>
    </row>
    <row r="16" spans="1:19" ht="15.75" thickBot="1">
      <c r="A16" s="54"/>
      <c r="B16" s="55"/>
      <c r="C16" s="55"/>
      <c r="D16" s="65" t="s">
        <v>46</v>
      </c>
      <c r="E16" s="66"/>
      <c r="F16" s="66"/>
      <c r="G16" s="67"/>
      <c r="H16" s="78"/>
      <c r="I16" s="79"/>
      <c r="J16" s="59"/>
      <c r="K16" s="57"/>
      <c r="L16" s="59"/>
      <c r="M16" s="57"/>
      <c r="N16" s="57"/>
      <c r="O16" s="59"/>
      <c r="P16" s="57"/>
      <c r="Q16" s="59"/>
      <c r="R16" s="57"/>
      <c r="S16" s="57"/>
    </row>
    <row r="19" ht="15.75" thickBot="1"/>
    <row r="20" spans="1:24" ht="15.75" thickBot="1">
      <c r="A20" s="73" t="str">
        <f>SPGruppe1!A8:B8</f>
        <v>Höchst 1 (AUT)</v>
      </c>
      <c r="B20" s="74"/>
      <c r="C20" s="75"/>
      <c r="D20" s="73" t="str">
        <f>SPGruppe1!A9</f>
        <v>Bolanden (GER)</v>
      </c>
      <c r="E20" s="74"/>
      <c r="F20" s="75"/>
      <c r="G20" s="73" t="str">
        <f>SPGruppe1!A10</f>
        <v>Dorlisheim (FRA)</v>
      </c>
      <c r="H20" s="74"/>
      <c r="I20" s="75"/>
      <c r="J20" s="73" t="str">
        <f>SPGruppe1!A11</f>
        <v>Gent (BEL)</v>
      </c>
      <c r="K20" s="74"/>
      <c r="L20" s="75"/>
      <c r="M20" s="73" t="str">
        <f>SPGruppe1!A12</f>
        <v>Schöftland (SUI)</v>
      </c>
      <c r="N20" s="74"/>
      <c r="O20" s="75"/>
      <c r="Q20" s="3">
        <f>RangtabelleGruppe1!K10</f>
        <v>1</v>
      </c>
      <c r="R20" s="24" t="str">
        <f>RangtabelleGruppe1!D10</f>
        <v>Höchst 1 (AUT)</v>
      </c>
      <c r="V20" s="25">
        <f>RangtabelleGruppe1!E10</f>
        <v>12</v>
      </c>
      <c r="W20" s="24">
        <f>IF(R20&gt;"",RangtabelleGruppe1!I10,"")</f>
      </c>
      <c r="X20" s="24"/>
    </row>
    <row r="21" spans="1:24" ht="21" customHeight="1">
      <c r="A21" s="10">
        <f>J7</f>
        <v>9</v>
      </c>
      <c r="B21" s="11">
        <f>J15</f>
        <v>1</v>
      </c>
      <c r="C21" s="12">
        <f>IF(A21&lt;&gt;"",IF(A21&gt;B21,3,IF(A21=B21,1,0)),"")</f>
        <v>3</v>
      </c>
      <c r="D21" s="10">
        <f>K9</f>
        <v>3</v>
      </c>
      <c r="E21" s="11">
        <f>K11</f>
        <v>4</v>
      </c>
      <c r="F21" s="12">
        <f>IF(D21&lt;&gt;"",IF(D21&gt;E21,3,IF(D21=E21,1,0)),"")</f>
        <v>0</v>
      </c>
      <c r="G21" s="10">
        <f>K11</f>
        <v>4</v>
      </c>
      <c r="H21" s="11">
        <f>K9</f>
        <v>3</v>
      </c>
      <c r="I21" s="12">
        <f>IF(G21&lt;&gt;"",IF(G21&gt;H21,3,IF(G21=H21,1,0)),"")</f>
        <v>3</v>
      </c>
      <c r="J21" s="10">
        <f>L13</f>
        <v>5</v>
      </c>
      <c r="K21" s="11">
        <f>L15</f>
        <v>4</v>
      </c>
      <c r="L21" s="12">
        <f>IF(J21&lt;&gt;"",IF(J21&gt;K21,3,IF(J21=K21,1,0)),"")</f>
        <v>3</v>
      </c>
      <c r="M21" s="10">
        <f>J15</f>
        <v>1</v>
      </c>
      <c r="N21" s="11">
        <f>J7</f>
        <v>9</v>
      </c>
      <c r="O21" s="12">
        <f>IF(M21&lt;&gt;"",IF(M21&gt;N21,3,IF(M21=N21,1,0)),"")</f>
        <v>0</v>
      </c>
      <c r="Q21" s="3">
        <f>RangtabelleGruppe1!K11</f>
        <v>2</v>
      </c>
      <c r="R21" s="24" t="str">
        <f>RangtabelleGruppe1!D11</f>
        <v>Dorlisheim (FRA)</v>
      </c>
      <c r="V21" s="25">
        <f>RangtabelleGruppe1!E11</f>
        <v>9</v>
      </c>
      <c r="W21" s="24">
        <f>IF(R21&gt;"",RangtabelleGruppe1!I11,"")</f>
      </c>
      <c r="X21" s="24"/>
    </row>
    <row r="22" spans="1:24" ht="21" customHeight="1">
      <c r="A22" s="13">
        <f>M7</f>
        <v>11</v>
      </c>
      <c r="B22" s="14">
        <f>M11</f>
        <v>1</v>
      </c>
      <c r="C22" s="15">
        <f>IF(A22&lt;&gt;"",IF(A22&gt;B22,3,IF(A22=B22,1,0)),"")</f>
        <v>3</v>
      </c>
      <c r="D22" s="13">
        <f>N9</f>
        <v>11</v>
      </c>
      <c r="E22" s="14">
        <f>N13</f>
        <v>1</v>
      </c>
      <c r="F22" s="15">
        <f>IF(D22&lt;&gt;"",IF(D22&gt;E22,3,IF(D22=E22,1,0)),"")</f>
        <v>3</v>
      </c>
      <c r="G22" s="13">
        <f>M11</f>
        <v>1</v>
      </c>
      <c r="H22" s="14">
        <f>M7</f>
        <v>11</v>
      </c>
      <c r="I22" s="15">
        <f>IF(G22&lt;&gt;"",IF(G22&gt;H22,3,IF(G22=H22,1,0)),"")</f>
        <v>0</v>
      </c>
      <c r="J22" s="13">
        <f>N13</f>
        <v>1</v>
      </c>
      <c r="K22" s="14">
        <f>N9</f>
        <v>11</v>
      </c>
      <c r="L22" s="15">
        <f>IF(J22&lt;&gt;"",IF(J22&gt;K22,3,IF(J22=K22,1,0)),"")</f>
        <v>0</v>
      </c>
      <c r="M22" s="13">
        <f>L15</f>
        <v>4</v>
      </c>
      <c r="N22" s="14">
        <f>L13</f>
        <v>5</v>
      </c>
      <c r="O22" s="15">
        <f>IF(M22&lt;&gt;"",IF(M22&gt;N22,3,IF(M22=N22,1,0)),"")</f>
        <v>0</v>
      </c>
      <c r="Q22" s="3">
        <f>RangtabelleGruppe1!K12</f>
        <v>3</v>
      </c>
      <c r="R22" s="24" t="str">
        <f>RangtabelleGruppe1!D12</f>
        <v>Bolanden (GER)</v>
      </c>
      <c r="V22" s="25">
        <f>RangtabelleGruppe1!E12</f>
        <v>6</v>
      </c>
      <c r="W22" s="24">
        <f>IF(R22&gt;"",RangtabelleGruppe1!I12,"")</f>
      </c>
      <c r="X22" s="24"/>
    </row>
    <row r="23" spans="1:24" ht="21" customHeight="1">
      <c r="A23" s="29">
        <f>P7</f>
        <v>10</v>
      </c>
      <c r="B23" s="30">
        <f>P13</f>
        <v>2</v>
      </c>
      <c r="C23" s="15">
        <f>IF(A23&lt;&gt;"",IF(A23&gt;B23,3,IF(A23=B23,1,0)),"")</f>
        <v>3</v>
      </c>
      <c r="D23" s="29">
        <f>Q9</f>
        <v>9</v>
      </c>
      <c r="E23" s="30">
        <f>Q15</f>
        <v>2</v>
      </c>
      <c r="F23" s="15">
        <f>IF(D23&lt;&gt;"",IF(D23&gt;E23,3,IF(D23=E23,1,0)),"")</f>
        <v>3</v>
      </c>
      <c r="G23" s="29">
        <f>O11</f>
        <v>6</v>
      </c>
      <c r="H23" s="30">
        <f>O15</f>
        <v>2</v>
      </c>
      <c r="I23" s="15">
        <f>IF(G23&lt;&gt;"",IF(G23&gt;H23,3,IF(G23=H23,1,0)),"")</f>
        <v>3</v>
      </c>
      <c r="J23" s="29">
        <f>P13</f>
        <v>2</v>
      </c>
      <c r="K23" s="30">
        <f>P7</f>
        <v>10</v>
      </c>
      <c r="L23" s="15">
        <f>IF(J23&lt;&gt;"",IF(J23&gt;K23,3,IF(J23=K23,1,0)),"")</f>
        <v>0</v>
      </c>
      <c r="M23" s="29">
        <f>O15</f>
        <v>2</v>
      </c>
      <c r="N23" s="30">
        <f>O11</f>
        <v>6</v>
      </c>
      <c r="O23" s="15">
        <f>IF(M23&lt;&gt;"",IF(M23&gt;N23,3,IF(M23=N23,1,0)),"")</f>
        <v>0</v>
      </c>
      <c r="Q23" s="3">
        <f>RangtabelleGruppe1!K13</f>
        <v>4</v>
      </c>
      <c r="R23" s="24" t="str">
        <f>RangtabelleGruppe1!D13</f>
        <v>Gent (BEL)</v>
      </c>
      <c r="V23" s="25">
        <f>RangtabelleGruppe1!E13</f>
        <v>3</v>
      </c>
      <c r="W23" s="24">
        <f>IF(R23&gt;"",RangtabelleGruppe1!I13,"")</f>
      </c>
      <c r="X23" s="24"/>
    </row>
    <row r="24" spans="1:24" ht="21" customHeight="1" thickBot="1">
      <c r="A24" s="16">
        <f>S7</f>
        <v>5</v>
      </c>
      <c r="B24" s="17">
        <f>S9</f>
        <v>4</v>
      </c>
      <c r="C24" s="37">
        <f>IF(A24&lt;&gt;"",IF(A24&gt;B24,3,IF(A24=B24,1,0)),"")</f>
        <v>3</v>
      </c>
      <c r="D24" s="16">
        <f>S9</f>
        <v>4</v>
      </c>
      <c r="E24" s="17">
        <f>S7</f>
        <v>5</v>
      </c>
      <c r="F24" s="37">
        <f>IF(D24&lt;&gt;"",IF(D24&gt;E24,3,IF(D24=E24,1,0)),"")</f>
        <v>0</v>
      </c>
      <c r="G24" s="16">
        <f>R11</f>
        <v>4</v>
      </c>
      <c r="H24" s="17">
        <f>R13</f>
        <v>0</v>
      </c>
      <c r="I24" s="37">
        <f>IF(G24&lt;&gt;"",IF(G24&gt;H24,3,IF(G24=H24,1,0)),"")</f>
        <v>3</v>
      </c>
      <c r="J24" s="16">
        <f>R13</f>
        <v>0</v>
      </c>
      <c r="K24" s="17">
        <f>R11</f>
        <v>4</v>
      </c>
      <c r="L24" s="37">
        <f>IF(J24&lt;&gt;"",IF(J24&gt;K24,3,IF(J24=K24,1,0)),"")</f>
        <v>0</v>
      </c>
      <c r="M24" s="16">
        <f>Q15</f>
        <v>2</v>
      </c>
      <c r="N24" s="17">
        <f>Q9</f>
        <v>9</v>
      </c>
      <c r="O24" s="37">
        <f>IF(M24&lt;&gt;"",IF(M24&gt;N24,3,IF(M24=N24,1,0)),"")</f>
        <v>0</v>
      </c>
      <c r="Q24" s="3">
        <f>RangtabelleGruppe1!K14</f>
        <v>5</v>
      </c>
      <c r="R24" s="24" t="str">
        <f>RangtabelleGruppe1!D14</f>
        <v>Schöftland (SUI)</v>
      </c>
      <c r="V24" s="25">
        <f>RangtabelleGruppe1!E14</f>
        <v>0</v>
      </c>
      <c r="W24" s="24">
        <f>IF(R24&gt;"",RangtabelleGruppe1!I14,"")</f>
      </c>
      <c r="X24" s="24"/>
    </row>
    <row r="25" spans="1:15" ht="21" customHeight="1" thickBot="1">
      <c r="A25" s="35">
        <f>IF(A21&lt;&gt;"",SUM(A21:A24),"")</f>
        <v>35</v>
      </c>
      <c r="B25" s="36">
        <f>IF(A21&lt;&gt;"",SUM(B21:B24),"")</f>
        <v>8</v>
      </c>
      <c r="C25" s="34">
        <f>IF(A21&lt;&gt;"",SUM(C21:C24),"")</f>
        <v>12</v>
      </c>
      <c r="D25" s="35">
        <f>IF(D21&lt;&gt;"",SUM(D21:D24),"")</f>
        <v>27</v>
      </c>
      <c r="E25" s="36">
        <f>IF(D21&lt;&gt;"",SUM(E21:E24),"")</f>
        <v>12</v>
      </c>
      <c r="F25" s="34">
        <f>IF(D21&lt;&gt;"",SUM(F21:F24),"")</f>
        <v>6</v>
      </c>
      <c r="G25" s="35">
        <f>IF(G21&lt;&gt;"",SUM(G21:G24),"")</f>
        <v>15</v>
      </c>
      <c r="H25" s="36">
        <f>IF(G21&lt;&gt;"",SUM(H21:H24),"")</f>
        <v>16</v>
      </c>
      <c r="I25" s="34">
        <f>IF(G21&lt;&gt;"",SUM(I21:I24),"")</f>
        <v>9</v>
      </c>
      <c r="J25" s="35">
        <f>IF(J21&lt;&gt;"",SUM(J21:J24),"")</f>
        <v>8</v>
      </c>
      <c r="K25" s="36">
        <f>IF(J21&lt;&gt;"",SUM(K21:K24),"")</f>
        <v>29</v>
      </c>
      <c r="L25" s="34">
        <f>IF(J21&lt;&gt;"",SUM(L21:L24),"")</f>
        <v>3</v>
      </c>
      <c r="M25" s="35">
        <f>IF(M21&lt;&gt;"",SUM(M21:M24),"")</f>
        <v>9</v>
      </c>
      <c r="N25" s="36">
        <f>IF(M21&lt;&gt;"",SUM(N21:N24),"")</f>
        <v>29</v>
      </c>
      <c r="O25" s="34">
        <f>IF(M21&lt;&gt;"",SUM(O21:O24),"")</f>
        <v>0</v>
      </c>
    </row>
    <row r="26" spans="1:15" ht="21" customHeight="1" thickBot="1">
      <c r="A26" s="71">
        <f>IF(A21&lt;&gt;"",A25-B25,"")</f>
        <v>27</v>
      </c>
      <c r="B26" s="72"/>
      <c r="C26" s="19"/>
      <c r="D26" s="71">
        <f>IF(D21&lt;&gt;"",D25-E25,"")</f>
        <v>15</v>
      </c>
      <c r="E26" s="72"/>
      <c r="F26" s="19"/>
      <c r="G26" s="71">
        <f>IF(G21&lt;&gt;"",G25-H25,"")</f>
        <v>-1</v>
      </c>
      <c r="H26" s="72"/>
      <c r="I26" s="19"/>
      <c r="J26" s="71">
        <f>IF(J21&lt;&gt;"",J25-K25,"")</f>
        <v>-21</v>
      </c>
      <c r="K26" s="72"/>
      <c r="L26" s="19"/>
      <c r="M26" s="71">
        <f>IF(M21&lt;&gt;"",M25-N25,"")</f>
        <v>-20</v>
      </c>
      <c r="N26" s="72"/>
      <c r="O26" s="19"/>
    </row>
  </sheetData>
  <sheetProtection sheet="1" objects="1" scenarios="1"/>
  <mergeCells count="91">
    <mergeCell ref="S7:S8"/>
    <mergeCell ref="D6:G6"/>
    <mergeCell ref="H13:I13"/>
    <mergeCell ref="H14:I14"/>
    <mergeCell ref="D11:G11"/>
    <mergeCell ref="D7:G7"/>
    <mergeCell ref="D8:G8"/>
    <mergeCell ref="D9:G9"/>
    <mergeCell ref="D10:G10"/>
    <mergeCell ref="H15:I15"/>
    <mergeCell ref="H16:I16"/>
    <mergeCell ref="H7:I7"/>
    <mergeCell ref="H8:I8"/>
    <mergeCell ref="H9:I9"/>
    <mergeCell ref="H10:I10"/>
    <mergeCell ref="H11:I11"/>
    <mergeCell ref="H12:I12"/>
    <mergeCell ref="P9:P10"/>
    <mergeCell ref="Q9:Q10"/>
    <mergeCell ref="R9:R10"/>
    <mergeCell ref="S9:S10"/>
    <mergeCell ref="S15:S16"/>
    <mergeCell ref="S11:S12"/>
    <mergeCell ref="P13:P14"/>
    <mergeCell ref="Q13:Q14"/>
    <mergeCell ref="R13:R14"/>
    <mergeCell ref="S13:S14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A26:B26"/>
    <mergeCell ref="D26:E26"/>
    <mergeCell ref="G26:H26"/>
    <mergeCell ref="J26:K26"/>
    <mergeCell ref="J20:L20"/>
    <mergeCell ref="A20:C20"/>
    <mergeCell ref="D20:F20"/>
    <mergeCell ref="G20:I20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C3" sqref="C3:H3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5.75" customHeight="1">
      <c r="A2" s="26" t="s">
        <v>21</v>
      </c>
      <c r="B2" s="27"/>
      <c r="C2" s="40" t="s">
        <v>55</v>
      </c>
      <c r="D2" s="40"/>
      <c r="E2" s="40"/>
      <c r="F2" s="40"/>
      <c r="G2" s="40"/>
      <c r="H2" s="40"/>
    </row>
    <row r="3" spans="1:8" ht="15">
      <c r="A3" s="26" t="s">
        <v>0</v>
      </c>
      <c r="B3" s="28"/>
      <c r="C3" s="41">
        <v>41909.458333333336</v>
      </c>
      <c r="D3" s="41"/>
      <c r="E3" s="41"/>
      <c r="F3" s="42"/>
      <c r="G3" s="42"/>
      <c r="H3" s="42"/>
    </row>
    <row r="4" spans="1:8" ht="15">
      <c r="A4" s="28" t="s">
        <v>1</v>
      </c>
      <c r="B4" s="28"/>
      <c r="C4" s="43" t="s">
        <v>39</v>
      </c>
      <c r="D4" s="42"/>
      <c r="E4" s="42"/>
      <c r="F4" s="42"/>
      <c r="G4" s="42"/>
      <c r="H4" s="42"/>
    </row>
    <row r="5" spans="1:2" ht="15">
      <c r="A5" s="28"/>
      <c r="B5" s="28"/>
    </row>
    <row r="7" ht="15.75">
      <c r="A7" s="7" t="s">
        <v>2</v>
      </c>
    </row>
    <row r="8" spans="1:8" ht="15">
      <c r="A8" s="43" t="s">
        <v>57</v>
      </c>
      <c r="B8" s="43"/>
      <c r="C8" s="43"/>
      <c r="D8" s="46"/>
      <c r="E8" s="46"/>
      <c r="F8" s="46"/>
      <c r="G8" s="46"/>
      <c r="H8" s="46"/>
    </row>
    <row r="9" spans="1:8" ht="15">
      <c r="A9" s="43" t="s">
        <v>58</v>
      </c>
      <c r="B9" s="43"/>
      <c r="C9" s="43"/>
      <c r="D9" s="46" t="s">
        <v>33</v>
      </c>
      <c r="E9" s="46"/>
      <c r="F9" s="46"/>
      <c r="G9" s="46"/>
      <c r="H9" s="46"/>
    </row>
    <row r="10" spans="1:8" ht="15">
      <c r="A10" s="43" t="s">
        <v>59</v>
      </c>
      <c r="B10" s="43"/>
      <c r="C10" s="43"/>
      <c r="D10" s="46" t="s">
        <v>34</v>
      </c>
      <c r="E10" s="46"/>
      <c r="F10" s="46"/>
      <c r="G10" s="46"/>
      <c r="H10" s="46"/>
    </row>
    <row r="11" spans="1:8" ht="15">
      <c r="A11" s="43" t="s">
        <v>60</v>
      </c>
      <c r="B11" s="43"/>
      <c r="C11" s="43"/>
      <c r="D11" s="46" t="s">
        <v>35</v>
      </c>
      <c r="E11" s="46"/>
      <c r="F11" s="46"/>
      <c r="G11" s="46"/>
      <c r="H11" s="46"/>
    </row>
    <row r="12" spans="1:8" ht="15">
      <c r="A12" s="43" t="s">
        <v>61</v>
      </c>
      <c r="B12" s="43"/>
      <c r="C12" s="43"/>
      <c r="D12" s="46" t="s">
        <v>36</v>
      </c>
      <c r="E12" s="46"/>
      <c r="F12" s="46"/>
      <c r="G12" s="46"/>
      <c r="H12" s="46"/>
    </row>
    <row r="14" ht="15.75">
      <c r="A14" s="7" t="s">
        <v>6</v>
      </c>
    </row>
    <row r="15" spans="1:8" ht="21" customHeight="1">
      <c r="A15" s="3">
        <v>1</v>
      </c>
      <c r="B15" s="47" t="str">
        <f>A8</f>
        <v>Pfungen (SUI)</v>
      </c>
      <c r="C15" s="47"/>
      <c r="D15" s="4" t="s">
        <v>3</v>
      </c>
      <c r="E15" s="24" t="str">
        <f>A12</f>
        <v>Reichenbach(GER)</v>
      </c>
      <c r="F15" s="20">
        <v>3</v>
      </c>
      <c r="G15" s="6" t="s">
        <v>4</v>
      </c>
      <c r="H15" s="20">
        <v>4</v>
      </c>
    </row>
    <row r="16" spans="1:8" ht="21" customHeight="1">
      <c r="A16" s="3">
        <v>2</v>
      </c>
      <c r="B16" s="47" t="str">
        <f>A9</f>
        <v>Sokol Sitborice (CZE)</v>
      </c>
      <c r="C16" s="42"/>
      <c r="D16" s="4" t="s">
        <v>3</v>
      </c>
      <c r="E16" s="24" t="str">
        <f>A10</f>
        <v>KSE Baj (HUN)</v>
      </c>
      <c r="F16" s="21">
        <v>2</v>
      </c>
      <c r="G16" s="6" t="s">
        <v>4</v>
      </c>
      <c r="H16" s="21">
        <v>1</v>
      </c>
    </row>
    <row r="17" spans="1:8" ht="21" customHeight="1">
      <c r="A17" s="3">
        <v>3</v>
      </c>
      <c r="B17" s="47" t="str">
        <f>A11</f>
        <v>Höchst 2 (AUT)</v>
      </c>
      <c r="C17" s="42"/>
      <c r="D17" s="4" t="s">
        <v>3</v>
      </c>
      <c r="E17" s="24" t="str">
        <f>A12</f>
        <v>Reichenbach(GER)</v>
      </c>
      <c r="F17" s="21">
        <v>5</v>
      </c>
      <c r="G17" s="6" t="s">
        <v>4</v>
      </c>
      <c r="H17" s="21">
        <v>4</v>
      </c>
    </row>
    <row r="18" spans="1:8" ht="21" customHeight="1">
      <c r="A18" s="3">
        <v>4</v>
      </c>
      <c r="B18" s="47" t="str">
        <f>A8</f>
        <v>Pfungen (SUI)</v>
      </c>
      <c r="C18" s="42"/>
      <c r="D18" s="4" t="s">
        <v>3</v>
      </c>
      <c r="E18" s="24" t="str">
        <f>A10</f>
        <v>KSE Baj (HUN)</v>
      </c>
      <c r="F18" s="21">
        <v>12</v>
      </c>
      <c r="G18" s="6" t="s">
        <v>4</v>
      </c>
      <c r="H18" s="21">
        <v>0</v>
      </c>
    </row>
    <row r="19" spans="1:8" ht="21" customHeight="1">
      <c r="A19" s="3">
        <v>5</v>
      </c>
      <c r="B19" s="47" t="str">
        <f>A9</f>
        <v>Sokol Sitborice (CZE)</v>
      </c>
      <c r="C19" s="42"/>
      <c r="D19" s="4" t="s">
        <v>3</v>
      </c>
      <c r="E19" s="24" t="str">
        <f>A11</f>
        <v>Höchst 2 (AUT)</v>
      </c>
      <c r="F19" s="21">
        <v>2</v>
      </c>
      <c r="G19" s="6" t="s">
        <v>4</v>
      </c>
      <c r="H19" s="21">
        <v>4</v>
      </c>
    </row>
    <row r="20" spans="1:8" ht="21" customHeight="1">
      <c r="A20" s="3">
        <v>6</v>
      </c>
      <c r="B20" s="47" t="str">
        <f>A10</f>
        <v>KSE Baj (HUN)</v>
      </c>
      <c r="C20" s="42"/>
      <c r="D20" s="4" t="s">
        <v>3</v>
      </c>
      <c r="E20" s="24" t="str">
        <f>A12</f>
        <v>Reichenbach(GER)</v>
      </c>
      <c r="F20" s="21">
        <v>1</v>
      </c>
      <c r="G20" s="6" t="s">
        <v>4</v>
      </c>
      <c r="H20" s="21">
        <v>11</v>
      </c>
    </row>
    <row r="21" spans="1:8" ht="21" customHeight="1">
      <c r="A21" s="3">
        <v>7</v>
      </c>
      <c r="B21" s="47" t="str">
        <f>A8</f>
        <v>Pfungen (SUI)</v>
      </c>
      <c r="C21" s="42"/>
      <c r="D21" s="4" t="s">
        <v>3</v>
      </c>
      <c r="E21" s="24" t="str">
        <f>A11</f>
        <v>Höchst 2 (AUT)</v>
      </c>
      <c r="F21" s="21">
        <v>5</v>
      </c>
      <c r="G21" s="6" t="s">
        <v>4</v>
      </c>
      <c r="H21" s="21">
        <v>3</v>
      </c>
    </row>
    <row r="22" spans="1:8" ht="21" customHeight="1">
      <c r="A22" s="3">
        <v>8</v>
      </c>
      <c r="B22" s="47" t="str">
        <f>A9</f>
        <v>Sokol Sitborice (CZE)</v>
      </c>
      <c r="C22" s="42"/>
      <c r="D22" s="4" t="s">
        <v>3</v>
      </c>
      <c r="E22" s="24" t="str">
        <f>A12</f>
        <v>Reichenbach(GER)</v>
      </c>
      <c r="F22" s="21">
        <v>2</v>
      </c>
      <c r="G22" s="6" t="s">
        <v>4</v>
      </c>
      <c r="H22" s="21">
        <v>5</v>
      </c>
    </row>
    <row r="23" spans="1:8" ht="21" customHeight="1">
      <c r="A23" s="3">
        <v>9</v>
      </c>
      <c r="B23" s="47" t="str">
        <f>A10</f>
        <v>KSE Baj (HUN)</v>
      </c>
      <c r="C23" s="42"/>
      <c r="D23" s="4" t="s">
        <v>3</v>
      </c>
      <c r="E23" s="24" t="str">
        <f>A11</f>
        <v>Höchst 2 (AUT)</v>
      </c>
      <c r="F23" s="21">
        <v>1</v>
      </c>
      <c r="G23" s="6" t="s">
        <v>4</v>
      </c>
      <c r="H23" s="21">
        <v>9</v>
      </c>
    </row>
    <row r="24" spans="1:8" ht="21" customHeight="1">
      <c r="A24" s="3">
        <v>10</v>
      </c>
      <c r="B24" s="47" t="str">
        <f>A8</f>
        <v>Pfungen (SUI)</v>
      </c>
      <c r="C24" s="42"/>
      <c r="D24" s="4" t="s">
        <v>3</v>
      </c>
      <c r="E24" s="24" t="str">
        <f>A9</f>
        <v>Sokol Sitborice (CZE)</v>
      </c>
      <c r="F24" s="21">
        <v>4</v>
      </c>
      <c r="G24" s="6" t="s">
        <v>4</v>
      </c>
      <c r="H24" s="21">
        <v>1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RapportGruppe2!Q20</f>
        <v>1</v>
      </c>
      <c r="B28" s="48" t="str">
        <f>RapportGruppe2!R20</f>
        <v>Pfungen (SUI)</v>
      </c>
      <c r="C28" s="49"/>
      <c r="D28" s="49"/>
      <c r="E28" s="49"/>
      <c r="F28" s="49"/>
      <c r="G28" s="8"/>
      <c r="H28" s="5" t="str">
        <f>IF(B28&gt;"",RapportGruppe2!V20&amp;" "&amp;RangtabelleGruppe2!I10,"")</f>
        <v>9 (+16)</v>
      </c>
      <c r="I28" s="8"/>
    </row>
    <row r="29" spans="1:9" ht="21" customHeight="1">
      <c r="A29" s="3">
        <f>RapportGruppe2!Q21</f>
        <v>2</v>
      </c>
      <c r="B29" s="38" t="str">
        <f>RapportGruppe2!R21</f>
        <v>Reichenbach(GER)</v>
      </c>
      <c r="C29" s="39"/>
      <c r="D29" s="39"/>
      <c r="E29" s="39"/>
      <c r="F29" s="39"/>
      <c r="G29" s="8"/>
      <c r="H29" s="5" t="str">
        <f>IF(B29&gt;"",RapportGruppe2!V21&amp;" "&amp;RangtabelleGruppe2!I11,"")</f>
        <v>9 (+13)</v>
      </c>
      <c r="I29" s="8"/>
    </row>
    <row r="30" spans="1:9" ht="21" customHeight="1">
      <c r="A30" s="3">
        <f>RapportGruppe2!Q22</f>
        <v>3</v>
      </c>
      <c r="B30" s="38" t="str">
        <f>RapportGruppe2!R22</f>
        <v>Höchst 2 (AUT)</v>
      </c>
      <c r="C30" s="39"/>
      <c r="D30" s="39"/>
      <c r="E30" s="39"/>
      <c r="F30" s="39"/>
      <c r="G30" s="8"/>
      <c r="H30" s="5" t="str">
        <f>IF(B30&gt;"",RapportGruppe2!V22&amp;" "&amp;RangtabelleGruppe2!I12,"")</f>
        <v>9 (+9)</v>
      </c>
      <c r="I30" s="8"/>
    </row>
    <row r="31" spans="1:9" ht="21" customHeight="1">
      <c r="A31" s="3">
        <f>RapportGruppe2!Q23</f>
        <v>4</v>
      </c>
      <c r="B31" s="38" t="str">
        <f>RapportGruppe2!R23</f>
        <v>Sokol Sitborice (CZE)</v>
      </c>
      <c r="C31" s="39"/>
      <c r="D31" s="39"/>
      <c r="E31" s="39"/>
      <c r="F31" s="39"/>
      <c r="G31" s="8"/>
      <c r="H31" s="5" t="str">
        <f>IF(B31&gt;"",RapportGruppe2!V23&amp;" "&amp;RangtabelleGruppe2!I13,"")</f>
        <v>3 </v>
      </c>
      <c r="I31" s="8"/>
    </row>
    <row r="32" spans="1:9" ht="21" customHeight="1">
      <c r="A32" s="3">
        <f>RapportGruppe2!Q24</f>
        <v>5</v>
      </c>
      <c r="B32" s="38" t="str">
        <f>RapportGruppe2!R24</f>
        <v>KSE Baj (HUN)</v>
      </c>
      <c r="C32" s="39"/>
      <c r="D32" s="39"/>
      <c r="E32" s="39"/>
      <c r="F32" s="39"/>
      <c r="G32" s="8"/>
      <c r="H32" s="5" t="str">
        <f>IF(B32&gt;"",RapportGruppe2!V24&amp;" "&amp;RangtabelleGruppe2!I14,"")</f>
        <v>0 </v>
      </c>
      <c r="I32" s="8"/>
    </row>
  </sheetData>
  <sheetProtection/>
  <mergeCells count="29"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">
      <selection activeCell="D15" sqref="D15:G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62" t="str">
        <f>SPGruppe2!A1</f>
        <v>EuropaCup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3" ht="15.75" customHeight="1">
      <c r="A2" s="2" t="s">
        <v>21</v>
      </c>
      <c r="B2" s="22"/>
      <c r="C2" s="51" t="str">
        <f>SPGruppe2!C2</f>
        <v>U23 - Gruppe 2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>
      <c r="A3" s="2" t="s">
        <v>0</v>
      </c>
      <c r="C3" s="51">
        <f>SPGruppe2!C3</f>
        <v>41909.458333333336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>
      <c r="A4" s="1" t="s">
        <v>1</v>
      </c>
      <c r="C4" s="51" t="str">
        <f>SPGruppe2!C4</f>
        <v>D - Reichenbach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ht="15.75" thickBot="1"/>
    <row r="6" spans="4:19" ht="15.75" thickBot="1">
      <c r="D6" s="80" t="s">
        <v>23</v>
      </c>
      <c r="E6" s="81"/>
      <c r="F6" s="81"/>
      <c r="G6" s="61"/>
      <c r="H6" s="60" t="s">
        <v>24</v>
      </c>
      <c r="I6" s="61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52" t="str">
        <f>A20</f>
        <v>Pfungen (SUI)</v>
      </c>
      <c r="B7" s="53"/>
      <c r="C7" s="53"/>
      <c r="D7" s="68" t="s">
        <v>62</v>
      </c>
      <c r="E7" s="69"/>
      <c r="F7" s="69"/>
      <c r="G7" s="70"/>
      <c r="H7" s="76"/>
      <c r="I7" s="77"/>
      <c r="J7" s="58">
        <f ca="1">IF(INDIRECT("SpGruppe2!F"&amp;14+J$6)&lt;&gt;"",INDIRECT("SpGruppe2!F"&amp;14+J$6),"")</f>
        <v>3</v>
      </c>
      <c r="K7" s="56"/>
      <c r="L7" s="56"/>
      <c r="M7" s="58">
        <f ca="1">IF(INDIRECT("SpGruppe2!F"&amp;14+M$6)&lt;&gt;"",INDIRECT("SpGruppe2!F"&amp;14+M$6),"")</f>
        <v>12</v>
      </c>
      <c r="N7" s="56"/>
      <c r="O7" s="56"/>
      <c r="P7" s="58">
        <f ca="1">IF(INDIRECT("SpGruppe2!F"&amp;14+P$6)&lt;&gt;"",INDIRECT("SpGruppe2!F"&amp;14+P$6),"")</f>
        <v>5</v>
      </c>
      <c r="Q7" s="56"/>
      <c r="R7" s="56"/>
      <c r="S7" s="58">
        <f ca="1">IF(INDIRECT("SpGruppe2!F"&amp;14+S$6)&lt;&gt;"",INDIRECT("SpGruppe2!F"&amp;14+S$6),"")</f>
        <v>4</v>
      </c>
    </row>
    <row r="8" spans="1:19" ht="15.75" thickBot="1">
      <c r="A8" s="63"/>
      <c r="B8" s="64"/>
      <c r="C8" s="64"/>
      <c r="D8" s="65" t="s">
        <v>63</v>
      </c>
      <c r="E8" s="66"/>
      <c r="F8" s="66"/>
      <c r="G8" s="67"/>
      <c r="H8" s="78"/>
      <c r="I8" s="79"/>
      <c r="J8" s="59"/>
      <c r="K8" s="57"/>
      <c r="L8" s="57"/>
      <c r="M8" s="59"/>
      <c r="N8" s="57"/>
      <c r="O8" s="57"/>
      <c r="P8" s="59"/>
      <c r="Q8" s="57"/>
      <c r="R8" s="57"/>
      <c r="S8" s="59"/>
    </row>
    <row r="9" spans="1:19" ht="15">
      <c r="A9" s="52" t="str">
        <f>D20</f>
        <v>Sokol Sitborice (CZE)</v>
      </c>
      <c r="B9" s="53"/>
      <c r="C9" s="53"/>
      <c r="D9" s="68" t="s">
        <v>68</v>
      </c>
      <c r="E9" s="69"/>
      <c r="F9" s="69"/>
      <c r="G9" s="70"/>
      <c r="H9" s="76"/>
      <c r="I9" s="77"/>
      <c r="J9" s="56"/>
      <c r="K9" s="58">
        <f ca="1">IF(INDIRECT("SpGruppe2!F"&amp;14+K$6)&lt;&gt;"",INDIRECT("SpGruppe2!F"&amp;14+K$6),"")</f>
        <v>2</v>
      </c>
      <c r="L9" s="56"/>
      <c r="M9" s="56"/>
      <c r="N9" s="58">
        <f ca="1">IF(INDIRECT("SpGruppe2!F"&amp;14+N$6)&lt;&gt;"",INDIRECT("SpGruppe2!F"&amp;14+N$6),"")</f>
        <v>2</v>
      </c>
      <c r="O9" s="56"/>
      <c r="P9" s="56"/>
      <c r="Q9" s="58">
        <f ca="1">IF(INDIRECT("SpGruppe2!F"&amp;14+Q$6)&lt;&gt;"",INDIRECT("SpGruppe2!F"&amp;14+Q$6),"")</f>
        <v>2</v>
      </c>
      <c r="R9" s="56"/>
      <c r="S9" s="58">
        <f ca="1">IF(INDIRECT("SpGruppe2!H"&amp;14+S$6)&lt;&gt;"",INDIRECT("SpGruppe2!H"&amp;14+S$6),"")</f>
        <v>1</v>
      </c>
    </row>
    <row r="10" spans="1:19" ht="15.75" thickBot="1">
      <c r="A10" s="54"/>
      <c r="B10" s="55"/>
      <c r="C10" s="55"/>
      <c r="D10" s="65" t="s">
        <v>69</v>
      </c>
      <c r="E10" s="66"/>
      <c r="F10" s="66"/>
      <c r="G10" s="67"/>
      <c r="H10" s="78"/>
      <c r="I10" s="79"/>
      <c r="J10" s="57"/>
      <c r="K10" s="59"/>
      <c r="L10" s="57"/>
      <c r="M10" s="57"/>
      <c r="N10" s="59"/>
      <c r="O10" s="57"/>
      <c r="P10" s="57"/>
      <c r="Q10" s="59"/>
      <c r="R10" s="57"/>
      <c r="S10" s="59"/>
    </row>
    <row r="11" spans="1:19" ht="15">
      <c r="A11" s="52" t="str">
        <f>G20</f>
        <v>KSE Baj (HUN)</v>
      </c>
      <c r="B11" s="53"/>
      <c r="C11" s="53"/>
      <c r="D11" s="68" t="s">
        <v>64</v>
      </c>
      <c r="E11" s="69"/>
      <c r="F11" s="69"/>
      <c r="G11" s="70"/>
      <c r="H11" s="76"/>
      <c r="I11" s="77"/>
      <c r="J11" s="56"/>
      <c r="K11" s="58">
        <f ca="1">IF(INDIRECT("SpGruppe2!H"&amp;14+K$6)&lt;&gt;"",INDIRECT("SpGruppe2!H"&amp;14+K$6),"")</f>
        <v>1</v>
      </c>
      <c r="L11" s="56"/>
      <c r="M11" s="58">
        <f ca="1">IF(INDIRECT("SpGruppe2!H"&amp;14+M$6)&lt;&gt;"",INDIRECT("SpGruppe2!H"&amp;14+M$6),"")</f>
        <v>0</v>
      </c>
      <c r="N11" s="56"/>
      <c r="O11" s="58">
        <f ca="1">IF(INDIRECT("SpGruppe2!F"&amp;14+O$6)&lt;&gt;"",INDIRECT("SpGruppe2!F"&amp;14+O$6),"")</f>
        <v>1</v>
      </c>
      <c r="P11" s="56"/>
      <c r="Q11" s="56"/>
      <c r="R11" s="58">
        <f ca="1">IF(INDIRECT("SpGruppe2!F"&amp;14+R$6)&lt;&gt;"",INDIRECT("SpGruppe2!F"&amp;14+R$6),"")</f>
        <v>1</v>
      </c>
      <c r="S11" s="56"/>
    </row>
    <row r="12" spans="1:19" ht="15.75" thickBot="1">
      <c r="A12" s="54"/>
      <c r="B12" s="55"/>
      <c r="C12" s="55"/>
      <c r="D12" s="65" t="s">
        <v>65</v>
      </c>
      <c r="E12" s="66"/>
      <c r="F12" s="66"/>
      <c r="G12" s="67"/>
      <c r="H12" s="78"/>
      <c r="I12" s="79"/>
      <c r="J12" s="57"/>
      <c r="K12" s="59"/>
      <c r="L12" s="57"/>
      <c r="M12" s="59"/>
      <c r="N12" s="57"/>
      <c r="O12" s="59"/>
      <c r="P12" s="57"/>
      <c r="Q12" s="57"/>
      <c r="R12" s="59"/>
      <c r="S12" s="57"/>
    </row>
    <row r="13" spans="1:19" ht="15">
      <c r="A13" s="63" t="str">
        <f>J20</f>
        <v>Höchst 2 (AUT)</v>
      </c>
      <c r="B13" s="64"/>
      <c r="C13" s="64"/>
      <c r="D13" s="68" t="s">
        <v>70</v>
      </c>
      <c r="E13" s="69"/>
      <c r="F13" s="69"/>
      <c r="G13" s="70"/>
      <c r="H13" s="76"/>
      <c r="I13" s="77"/>
      <c r="J13" s="56"/>
      <c r="K13" s="56"/>
      <c r="L13" s="58">
        <f ca="1">IF(INDIRECT("SpGruppe2!F"&amp;14+L$6)&lt;&gt;"",INDIRECT("SpGruppe2!F"&amp;14+L$6),"")</f>
        <v>5</v>
      </c>
      <c r="M13" s="56"/>
      <c r="N13" s="58">
        <f ca="1">IF(INDIRECT("SpGruppe2!H"&amp;14+N$6)&lt;&gt;"",INDIRECT("SpGruppe2!H"&amp;14+N$6),"")</f>
        <v>4</v>
      </c>
      <c r="O13" s="56"/>
      <c r="P13" s="58">
        <f ca="1">IF(INDIRECT("SpGruppe2!H"&amp;14+P$6)&lt;&gt;"",INDIRECT("SpGruppe2!H"&amp;14+P$6),"")</f>
        <v>3</v>
      </c>
      <c r="Q13" s="56"/>
      <c r="R13" s="58">
        <f ca="1">IF(INDIRECT("SpGruppe2!H"&amp;14+R$6)&lt;&gt;"",INDIRECT("SpGruppe2!H"&amp;14+R$6),"")</f>
        <v>9</v>
      </c>
      <c r="S13" s="56"/>
    </row>
    <row r="14" spans="1:19" ht="15.75" thickBot="1">
      <c r="A14" s="54"/>
      <c r="B14" s="55"/>
      <c r="C14" s="55"/>
      <c r="D14" s="65" t="s">
        <v>71</v>
      </c>
      <c r="E14" s="66"/>
      <c r="F14" s="66"/>
      <c r="G14" s="67"/>
      <c r="H14" s="78"/>
      <c r="I14" s="79"/>
      <c r="J14" s="57"/>
      <c r="K14" s="57"/>
      <c r="L14" s="59"/>
      <c r="M14" s="57"/>
      <c r="N14" s="59"/>
      <c r="O14" s="57"/>
      <c r="P14" s="59"/>
      <c r="Q14" s="57"/>
      <c r="R14" s="59"/>
      <c r="S14" s="57"/>
    </row>
    <row r="15" spans="1:19" ht="15">
      <c r="A15" s="63" t="str">
        <f>M20</f>
        <v>Reichenbach(GER)</v>
      </c>
      <c r="B15" s="64"/>
      <c r="C15" s="64"/>
      <c r="D15" s="68" t="s">
        <v>66</v>
      </c>
      <c r="E15" s="69"/>
      <c r="F15" s="69"/>
      <c r="G15" s="70"/>
      <c r="H15" s="76"/>
      <c r="I15" s="77"/>
      <c r="J15" s="58">
        <f ca="1">IF(INDIRECT("SpGruppe2!H"&amp;14+J$6)&lt;&gt;"",INDIRECT("SpGruppe2!H"&amp;14+J$6),"")</f>
        <v>4</v>
      </c>
      <c r="K15" s="56"/>
      <c r="L15" s="58">
        <f ca="1">IF(INDIRECT("SpGruppe2!H"&amp;14+L$6)&lt;&gt;"",INDIRECT("SpGruppe2!H"&amp;14+L$6),"")</f>
        <v>4</v>
      </c>
      <c r="M15" s="56"/>
      <c r="N15" s="56"/>
      <c r="O15" s="58">
        <f ca="1">IF(INDIRECT("SpGruppe2!H"&amp;14+O$6)&lt;&gt;"",INDIRECT("SpGruppe2!H"&amp;14+O$6),"")</f>
        <v>11</v>
      </c>
      <c r="P15" s="56"/>
      <c r="Q15" s="58">
        <f ca="1">IF(INDIRECT("SpGruppe2!H"&amp;14+Q$6)&lt;&gt;"",INDIRECT("SpGruppe2!H"&amp;14+Q$6),"")</f>
        <v>5</v>
      </c>
      <c r="R15" s="56"/>
      <c r="S15" s="56"/>
    </row>
    <row r="16" spans="1:19" ht="15.75" thickBot="1">
      <c r="A16" s="54"/>
      <c r="B16" s="55"/>
      <c r="C16" s="55"/>
      <c r="D16" s="65" t="s">
        <v>67</v>
      </c>
      <c r="E16" s="66"/>
      <c r="F16" s="66"/>
      <c r="G16" s="67"/>
      <c r="H16" s="78"/>
      <c r="I16" s="79"/>
      <c r="J16" s="59"/>
      <c r="K16" s="57"/>
      <c r="L16" s="59"/>
      <c r="M16" s="57"/>
      <c r="N16" s="57"/>
      <c r="O16" s="59"/>
      <c r="P16" s="57"/>
      <c r="Q16" s="59"/>
      <c r="R16" s="57"/>
      <c r="S16" s="57"/>
    </row>
    <row r="19" ht="15.75" thickBot="1"/>
    <row r="20" spans="1:24" ht="15.75" thickBot="1">
      <c r="A20" s="73" t="str">
        <f>SPGruppe2!A8:B8</f>
        <v>Pfungen (SUI)</v>
      </c>
      <c r="B20" s="74"/>
      <c r="C20" s="75"/>
      <c r="D20" s="73" t="str">
        <f>SPGruppe2!A9</f>
        <v>Sokol Sitborice (CZE)</v>
      </c>
      <c r="E20" s="74"/>
      <c r="F20" s="75"/>
      <c r="G20" s="73" t="str">
        <f>SPGruppe2!A10</f>
        <v>KSE Baj (HUN)</v>
      </c>
      <c r="H20" s="74"/>
      <c r="I20" s="75"/>
      <c r="J20" s="82" t="str">
        <f>SPGruppe2!A11</f>
        <v>Höchst 2 (AUT)</v>
      </c>
      <c r="K20" s="83"/>
      <c r="L20" s="84"/>
      <c r="M20" s="82" t="str">
        <f>SPGruppe2!A12</f>
        <v>Reichenbach(GER)</v>
      </c>
      <c r="N20" s="83"/>
      <c r="O20" s="84"/>
      <c r="Q20" s="3">
        <f>RangtabelleGruppe2!K10</f>
        <v>1</v>
      </c>
      <c r="R20" s="24" t="str">
        <f>RangtabelleGruppe2!D10</f>
        <v>Pfungen (SUI)</v>
      </c>
      <c r="V20" s="25">
        <f>RangtabelleGruppe2!E10</f>
        <v>9</v>
      </c>
      <c r="W20" s="24" t="str">
        <f>IF(R20&gt;"",RangtabelleGruppe2!I10,"")</f>
        <v>(+16)</v>
      </c>
      <c r="X20" s="24"/>
    </row>
    <row r="21" spans="1:24" ht="21" customHeight="1">
      <c r="A21" s="10">
        <f>J7</f>
        <v>3</v>
      </c>
      <c r="B21" s="11">
        <f>J15</f>
        <v>4</v>
      </c>
      <c r="C21" s="12">
        <f>IF(A21&lt;&gt;"",IF(A21&gt;B21,3,IF(A21=B21,1,0)),"")</f>
        <v>0</v>
      </c>
      <c r="D21" s="10">
        <f>K9</f>
        <v>2</v>
      </c>
      <c r="E21" s="11">
        <f>K11</f>
        <v>1</v>
      </c>
      <c r="F21" s="12">
        <f>IF(D21&lt;&gt;"",IF(D21&gt;E21,3,IF(D21=E21,1,0)),"")</f>
        <v>3</v>
      </c>
      <c r="G21" s="10">
        <f>K11</f>
        <v>1</v>
      </c>
      <c r="H21" s="11">
        <f>K9</f>
        <v>2</v>
      </c>
      <c r="I21" s="12">
        <f>IF(G21&lt;&gt;"",IF(G21&gt;H21,3,IF(G21=H21,1,0)),"")</f>
        <v>0</v>
      </c>
      <c r="J21" s="10">
        <f>L13</f>
        <v>5</v>
      </c>
      <c r="K21" s="11">
        <f>L15</f>
        <v>4</v>
      </c>
      <c r="L21" s="12">
        <f>IF(J21&lt;&gt;"",IF(J21&gt;K21,3,IF(J21=K21,1,0)),"")</f>
        <v>3</v>
      </c>
      <c r="M21" s="10">
        <f>J15</f>
        <v>4</v>
      </c>
      <c r="N21" s="11">
        <f>J7</f>
        <v>3</v>
      </c>
      <c r="O21" s="12">
        <f>IF(M21&lt;&gt;"",IF(M21&gt;N21,3,IF(M21=N21,1,0)),"")</f>
        <v>3</v>
      </c>
      <c r="Q21" s="3">
        <f>RangtabelleGruppe2!K11</f>
        <v>2</v>
      </c>
      <c r="R21" s="24" t="str">
        <f>RangtabelleGruppe2!D11</f>
        <v>Reichenbach(GER)</v>
      </c>
      <c r="V21" s="25">
        <f>RangtabelleGruppe2!E11</f>
        <v>9</v>
      </c>
      <c r="W21" s="24" t="str">
        <f>IF(R21&gt;"",RangtabelleGruppe2!I11,"")</f>
        <v>(+13)</v>
      </c>
      <c r="X21" s="24"/>
    </row>
    <row r="22" spans="1:24" ht="21" customHeight="1">
      <c r="A22" s="13">
        <f>M7</f>
        <v>12</v>
      </c>
      <c r="B22" s="14">
        <f>M11</f>
        <v>0</v>
      </c>
      <c r="C22" s="15">
        <f>IF(A22&lt;&gt;"",IF(A22&gt;B22,3,IF(A22=B22,1,0)),"")</f>
        <v>3</v>
      </c>
      <c r="D22" s="13">
        <f>N9</f>
        <v>2</v>
      </c>
      <c r="E22" s="14">
        <f>N13</f>
        <v>4</v>
      </c>
      <c r="F22" s="15">
        <f>IF(D22&lt;&gt;"",IF(D22&gt;E22,3,IF(D22=E22,1,0)),"")</f>
        <v>0</v>
      </c>
      <c r="G22" s="13">
        <f>M11</f>
        <v>0</v>
      </c>
      <c r="H22" s="14">
        <f>M7</f>
        <v>12</v>
      </c>
      <c r="I22" s="15">
        <f>IF(G22&lt;&gt;"",IF(G22&gt;H22,3,IF(G22=H22,1,0)),"")</f>
        <v>0</v>
      </c>
      <c r="J22" s="13">
        <f>N13</f>
        <v>4</v>
      </c>
      <c r="K22" s="14">
        <f>N9</f>
        <v>2</v>
      </c>
      <c r="L22" s="15">
        <f>IF(J22&lt;&gt;"",IF(J22&gt;K22,3,IF(J22=K22,1,0)),"")</f>
        <v>3</v>
      </c>
      <c r="M22" s="13">
        <f>L15</f>
        <v>4</v>
      </c>
      <c r="N22" s="14">
        <f>L13</f>
        <v>5</v>
      </c>
      <c r="O22" s="15">
        <f>IF(M22&lt;&gt;"",IF(M22&gt;N22,3,IF(M22=N22,1,0)),"")</f>
        <v>0</v>
      </c>
      <c r="Q22" s="3">
        <f>RangtabelleGruppe2!K12</f>
        <v>3</v>
      </c>
      <c r="R22" s="24" t="str">
        <f>RangtabelleGruppe2!D12</f>
        <v>Höchst 2 (AUT)</v>
      </c>
      <c r="V22" s="25">
        <f>RangtabelleGruppe2!E12</f>
        <v>9</v>
      </c>
      <c r="W22" s="24" t="str">
        <f>IF(R22&gt;"",RangtabelleGruppe2!I12,"")</f>
        <v>(+9)</v>
      </c>
      <c r="X22" s="24"/>
    </row>
    <row r="23" spans="1:24" ht="21" customHeight="1">
      <c r="A23" s="29">
        <f>P7</f>
        <v>5</v>
      </c>
      <c r="B23" s="30">
        <f>P13</f>
        <v>3</v>
      </c>
      <c r="C23" s="31">
        <f>IF(A23&lt;&gt;"",IF(A23&gt;B23,3,IF(A23=B23,1,0)),"")</f>
        <v>3</v>
      </c>
      <c r="D23" s="29">
        <f>Q9</f>
        <v>2</v>
      </c>
      <c r="E23" s="30">
        <f>Q15</f>
        <v>5</v>
      </c>
      <c r="F23" s="31">
        <f>IF(D23&lt;&gt;"",IF(D23&gt;E23,3,IF(D23=E23,1,0)),"")</f>
        <v>0</v>
      </c>
      <c r="G23" s="29">
        <f>O11</f>
        <v>1</v>
      </c>
      <c r="H23" s="30">
        <f>O15</f>
        <v>11</v>
      </c>
      <c r="I23" s="31">
        <f>IF(G23&lt;&gt;"",IF(G23&gt;H23,3,IF(G23=H23,1,0)),"")</f>
        <v>0</v>
      </c>
      <c r="J23" s="29">
        <f>P13</f>
        <v>3</v>
      </c>
      <c r="K23" s="30">
        <f>P7</f>
        <v>5</v>
      </c>
      <c r="L23" s="31">
        <f>IF(J23&lt;&gt;"",IF(J23&gt;K23,3,IF(J23=K23,1,0)),"")</f>
        <v>0</v>
      </c>
      <c r="M23" s="29">
        <f>O15</f>
        <v>11</v>
      </c>
      <c r="N23" s="30">
        <f>O11</f>
        <v>1</v>
      </c>
      <c r="O23" s="31">
        <f>IF(M23&lt;&gt;"",IF(M23&gt;N23,3,IF(M23=N23,1,0)),"")</f>
        <v>3</v>
      </c>
      <c r="Q23" s="3">
        <f>RangtabelleGruppe2!K13</f>
        <v>4</v>
      </c>
      <c r="R23" s="24" t="str">
        <f>RangtabelleGruppe2!D13</f>
        <v>Sokol Sitborice (CZE)</v>
      </c>
      <c r="V23" s="25">
        <f>RangtabelleGruppe2!E13</f>
        <v>3</v>
      </c>
      <c r="W23" s="24">
        <f>IF(R23&gt;"",RangtabelleGruppe2!I13,"")</f>
      </c>
      <c r="X23" s="24"/>
    </row>
    <row r="24" spans="1:24" ht="21" customHeight="1" thickBot="1">
      <c r="A24" s="16">
        <f>S7</f>
        <v>4</v>
      </c>
      <c r="B24" s="17">
        <f>S9</f>
        <v>1</v>
      </c>
      <c r="C24" s="31">
        <f>IF(A24&lt;&gt;"",IF(A24&gt;B24,3,IF(A24=B24,1,0)),"")</f>
        <v>3</v>
      </c>
      <c r="D24" s="16">
        <f>S9</f>
        <v>1</v>
      </c>
      <c r="E24" s="17">
        <f>S7</f>
        <v>4</v>
      </c>
      <c r="F24" s="31">
        <f>IF(D24&lt;&gt;"",IF(D24&gt;E24,3,IF(D24=E24,1,0)),"")</f>
        <v>0</v>
      </c>
      <c r="G24" s="16">
        <f>R11</f>
        <v>1</v>
      </c>
      <c r="H24" s="17">
        <f>R13</f>
        <v>9</v>
      </c>
      <c r="I24" s="31">
        <f>IF(G24&lt;&gt;"",IF(G24&gt;H24,3,IF(G24=H24,1,0)),"")</f>
        <v>0</v>
      </c>
      <c r="J24" s="16">
        <f>R13</f>
        <v>9</v>
      </c>
      <c r="K24" s="17">
        <f>R11</f>
        <v>1</v>
      </c>
      <c r="L24" s="31">
        <f>IF(J24&lt;&gt;"",IF(J24&gt;K24,3,IF(J24=K24,1,0)),"")</f>
        <v>3</v>
      </c>
      <c r="M24" s="16">
        <f>Q15</f>
        <v>5</v>
      </c>
      <c r="N24" s="17">
        <f>Q9</f>
        <v>2</v>
      </c>
      <c r="O24" s="31">
        <f>IF(M24&lt;&gt;"",IF(M24&gt;N24,3,IF(M24=N24,1,0)),"")</f>
        <v>3</v>
      </c>
      <c r="Q24" s="3">
        <f>RangtabelleGruppe2!K14</f>
        <v>5</v>
      </c>
      <c r="R24" s="24" t="str">
        <f>RangtabelleGruppe2!D14</f>
        <v>KSE Baj (HUN)</v>
      </c>
      <c r="V24" s="25">
        <f>RangtabelleGruppe2!E14</f>
        <v>0</v>
      </c>
      <c r="W24" s="24">
        <f>IF(R24&gt;"",RangtabelleGruppe2!I14,"")</f>
      </c>
      <c r="X24" s="24"/>
    </row>
    <row r="25" spans="1:15" ht="21" customHeight="1" thickBot="1">
      <c r="A25" s="10">
        <f>IF(A21&lt;&gt;"",SUM(A21:A24),"")</f>
        <v>24</v>
      </c>
      <c r="B25" s="11">
        <f>IF(A21&lt;&gt;"",SUM(B21:B24),"")</f>
        <v>8</v>
      </c>
      <c r="C25" s="18">
        <f>IF(A21&lt;&gt;"",SUM(C21:C24),"")</f>
        <v>9</v>
      </c>
      <c r="D25" s="10">
        <f>IF(D21&lt;&gt;"",SUM(D21:D24),"")</f>
        <v>7</v>
      </c>
      <c r="E25" s="11">
        <f>IF(D21&lt;&gt;"",SUM(E21:E24),"")</f>
        <v>14</v>
      </c>
      <c r="F25" s="18">
        <f>IF(D21&lt;&gt;"",SUM(F21:F24),"")</f>
        <v>3</v>
      </c>
      <c r="G25" s="10">
        <f>IF(G21&lt;&gt;"",SUM(G21:G24),"")</f>
        <v>3</v>
      </c>
      <c r="H25" s="11">
        <f>IF(G21&lt;&gt;"",SUM(H21:H24),"")</f>
        <v>34</v>
      </c>
      <c r="I25" s="18">
        <f>IF(G21&lt;&gt;"",SUM(I21:I24),"")</f>
        <v>0</v>
      </c>
      <c r="J25" s="10">
        <f>IF(J21&lt;&gt;"",SUM(J21:J24),"")</f>
        <v>21</v>
      </c>
      <c r="K25" s="11">
        <f>IF(J21&lt;&gt;"",SUM(K21:K24),"")</f>
        <v>12</v>
      </c>
      <c r="L25" s="18">
        <f>IF(J21&lt;&gt;"",SUM(L21:L24),"")</f>
        <v>9</v>
      </c>
      <c r="M25" s="10">
        <f>IF(M21&lt;&gt;"",SUM(M21:M24),"")</f>
        <v>24</v>
      </c>
      <c r="N25" s="11">
        <f>IF(M21&lt;&gt;"",SUM(N21:N24),"")</f>
        <v>11</v>
      </c>
      <c r="O25" s="18">
        <f>IF(M21&lt;&gt;"",SUM(O21:O24),"")</f>
        <v>9</v>
      </c>
    </row>
    <row r="26" spans="1:15" ht="21" customHeight="1" thickBot="1">
      <c r="A26" s="71">
        <f>IF(A21&lt;&gt;"",A25-B25,"")</f>
        <v>16</v>
      </c>
      <c r="B26" s="72"/>
      <c r="C26" s="19"/>
      <c r="D26" s="71">
        <f>IF(D21&lt;&gt;"",D25-E25,"")</f>
        <v>-7</v>
      </c>
      <c r="E26" s="72"/>
      <c r="F26" s="19"/>
      <c r="G26" s="71">
        <f>IF(G21&lt;&gt;"",G25-H25,"")</f>
        <v>-31</v>
      </c>
      <c r="H26" s="72"/>
      <c r="I26" s="19"/>
      <c r="J26" s="71">
        <f>IF(J21&lt;&gt;"",J25-K25,"")</f>
        <v>9</v>
      </c>
      <c r="K26" s="72"/>
      <c r="L26" s="19"/>
      <c r="M26" s="71">
        <f>IF(M21&lt;&gt;"",M25-N25,"")</f>
        <v>13</v>
      </c>
      <c r="N26" s="72"/>
      <c r="O26" s="19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0.421875" style="1" customWidth="1"/>
    <col min="2" max="2" width="6.421875" style="1" customWidth="1"/>
    <col min="3" max="3" width="17.57421875" style="1" customWidth="1"/>
    <col min="4" max="4" width="3.421875" style="1" customWidth="1"/>
    <col min="5" max="5" width="28.42187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50" t="s">
        <v>37</v>
      </c>
      <c r="B1" s="50"/>
      <c r="C1" s="50"/>
      <c r="D1" s="50"/>
      <c r="E1" s="50"/>
      <c r="F1" s="50"/>
      <c r="G1" s="50"/>
      <c r="H1" s="50"/>
    </row>
    <row r="2" spans="1:8" ht="15.75" customHeight="1">
      <c r="A2" s="26"/>
      <c r="B2" s="27"/>
      <c r="C2" s="40" t="s">
        <v>38</v>
      </c>
      <c r="D2" s="40"/>
      <c r="E2" s="40"/>
      <c r="F2" s="40"/>
      <c r="G2" s="40"/>
      <c r="H2" s="40"/>
    </row>
    <row r="3" spans="1:8" ht="15">
      <c r="A3" s="26"/>
      <c r="B3" s="28"/>
      <c r="C3" s="41">
        <v>41909.75</v>
      </c>
      <c r="D3" s="41"/>
      <c r="E3" s="41"/>
      <c r="F3" s="42"/>
      <c r="G3" s="42"/>
      <c r="H3" s="42"/>
    </row>
    <row r="4" spans="1:8" ht="15">
      <c r="A4" s="28"/>
      <c r="B4" s="28"/>
      <c r="C4" s="43" t="s">
        <v>39</v>
      </c>
      <c r="D4" s="42"/>
      <c r="E4" s="42"/>
      <c r="F4" s="42"/>
      <c r="G4" s="42"/>
      <c r="H4" s="42"/>
    </row>
    <row r="5" spans="1:2" ht="15">
      <c r="A5" s="28"/>
      <c r="B5" s="28"/>
    </row>
    <row r="7" spans="1:5" ht="15.75">
      <c r="A7" s="85" t="s">
        <v>25</v>
      </c>
      <c r="B7" s="85"/>
      <c r="C7" s="85"/>
      <c r="E7" s="7" t="s">
        <v>26</v>
      </c>
    </row>
    <row r="8" spans="1:8" ht="15">
      <c r="A8" s="43" t="str">
        <f>RapportGruppe1!R20</f>
        <v>Höchst 1 (AUT)</v>
      </c>
      <c r="B8" s="43"/>
      <c r="C8" s="43"/>
      <c r="D8" s="33"/>
      <c r="E8" s="33" t="str">
        <f>RapportGruppe2!R20</f>
        <v>Pfungen (SUI)</v>
      </c>
      <c r="F8" s="33"/>
      <c r="G8" s="33"/>
      <c r="H8" s="33"/>
    </row>
    <row r="9" spans="1:8" ht="15">
      <c r="A9" s="43" t="str">
        <f>RapportGruppe1!R21</f>
        <v>Dorlisheim (FRA)</v>
      </c>
      <c r="B9" s="43"/>
      <c r="C9" s="43"/>
      <c r="D9" s="33"/>
      <c r="E9" s="33" t="str">
        <f>RapportGruppe2!R21</f>
        <v>Reichenbach(GER)</v>
      </c>
      <c r="F9" s="33"/>
      <c r="G9" s="33"/>
      <c r="H9" s="33"/>
    </row>
    <row r="10" spans="1:8" ht="15">
      <c r="A10" s="43" t="str">
        <f>RapportGruppe1!R22</f>
        <v>Bolanden (GER)</v>
      </c>
      <c r="B10" s="43"/>
      <c r="C10" s="43"/>
      <c r="D10" s="33"/>
      <c r="E10" s="33" t="str">
        <f>RapportGruppe2!R22</f>
        <v>Höchst 2 (AUT)</v>
      </c>
      <c r="F10" s="33"/>
      <c r="G10" s="33"/>
      <c r="H10" s="33"/>
    </row>
    <row r="11" spans="1:8" ht="15">
      <c r="A11" s="43" t="str">
        <f>RapportGruppe1!R23</f>
        <v>Gent (BEL)</v>
      </c>
      <c r="B11" s="43"/>
      <c r="C11" s="43"/>
      <c r="D11" s="33"/>
      <c r="E11" s="33" t="str">
        <f>RapportGruppe2!R23</f>
        <v>Sokol Sitborice (CZE)</v>
      </c>
      <c r="F11" s="33"/>
      <c r="G11" s="33"/>
      <c r="H11" s="33"/>
    </row>
    <row r="12" spans="1:8" ht="15">
      <c r="A12" s="43" t="str">
        <f>RapportGruppe1!R24</f>
        <v>Schöftland (SUI)</v>
      </c>
      <c r="B12" s="43"/>
      <c r="C12" s="43"/>
      <c r="D12" s="33"/>
      <c r="E12" s="33" t="str">
        <f>RapportGruppe2!R24</f>
        <v>KSE Baj (HUN)</v>
      </c>
      <c r="F12" s="33"/>
      <c r="G12" s="33"/>
      <c r="H12" s="33"/>
    </row>
    <row r="14" ht="15.75">
      <c r="A14" s="7" t="s">
        <v>6</v>
      </c>
    </row>
    <row r="15" spans="1:8" ht="21" customHeight="1">
      <c r="A15" s="3">
        <v>11</v>
      </c>
      <c r="B15" s="47" t="str">
        <f>A12</f>
        <v>Schöftland (SUI)</v>
      </c>
      <c r="C15" s="42"/>
      <c r="D15" s="4" t="s">
        <v>3</v>
      </c>
      <c r="E15" s="24" t="str">
        <f>E12</f>
        <v>KSE Baj (HUN)</v>
      </c>
      <c r="F15" s="21">
        <v>5</v>
      </c>
      <c r="G15" s="6" t="s">
        <v>4</v>
      </c>
      <c r="H15" s="21">
        <v>4</v>
      </c>
    </row>
    <row r="16" spans="1:8" ht="21" customHeight="1">
      <c r="A16" s="3">
        <v>12</v>
      </c>
      <c r="B16" s="47" t="str">
        <f>A11</f>
        <v>Gent (BEL)</v>
      </c>
      <c r="C16" s="47"/>
      <c r="D16" s="4" t="s">
        <v>3</v>
      </c>
      <c r="E16" s="24" t="str">
        <f>E11</f>
        <v>Sokol Sitborice (CZE)</v>
      </c>
      <c r="F16" s="20">
        <v>3</v>
      </c>
      <c r="G16" s="6" t="s">
        <v>4</v>
      </c>
      <c r="H16" s="20">
        <v>4</v>
      </c>
    </row>
    <row r="17" spans="1:8" ht="21" customHeight="1">
      <c r="A17" s="3">
        <v>13</v>
      </c>
      <c r="B17" s="47" t="str">
        <f>A8</f>
        <v>Höchst 1 (AUT)</v>
      </c>
      <c r="C17" s="42"/>
      <c r="D17" s="4" t="s">
        <v>3</v>
      </c>
      <c r="E17" s="24" t="str">
        <f>E9</f>
        <v>Reichenbach(GER)</v>
      </c>
      <c r="F17" s="21">
        <v>3</v>
      </c>
      <c r="G17" s="6" t="s">
        <v>4</v>
      </c>
      <c r="H17" s="21">
        <v>2</v>
      </c>
    </row>
    <row r="18" spans="1:8" ht="21" customHeight="1">
      <c r="A18" s="3">
        <v>14</v>
      </c>
      <c r="B18" s="47" t="str">
        <f>A9</f>
        <v>Dorlisheim (FRA)</v>
      </c>
      <c r="C18" s="42"/>
      <c r="D18" s="4" t="s">
        <v>3</v>
      </c>
      <c r="E18" s="24" t="str">
        <f>E8</f>
        <v>Pfungen (SUI)</v>
      </c>
      <c r="F18" s="21">
        <v>2</v>
      </c>
      <c r="G18" s="6" t="s">
        <v>4</v>
      </c>
      <c r="H18" s="21">
        <v>10</v>
      </c>
    </row>
    <row r="19" spans="1:8" ht="21" customHeight="1">
      <c r="A19" s="3">
        <v>15</v>
      </c>
      <c r="B19" s="47" t="str">
        <f>A10</f>
        <v>Bolanden (GER)</v>
      </c>
      <c r="C19" s="42"/>
      <c r="D19" s="4" t="s">
        <v>3</v>
      </c>
      <c r="E19" s="24" t="str">
        <f>E10</f>
        <v>Höchst 2 (AUT)</v>
      </c>
      <c r="F19" s="21">
        <v>2</v>
      </c>
      <c r="G19" s="6" t="s">
        <v>4</v>
      </c>
      <c r="H19" s="21">
        <v>3</v>
      </c>
    </row>
    <row r="20" spans="1:8" ht="21" customHeight="1">
      <c r="A20" s="3">
        <v>16</v>
      </c>
      <c r="B20" s="47" t="str">
        <f>A9</f>
        <v>Dorlisheim (FRA)</v>
      </c>
      <c r="C20" s="42"/>
      <c r="D20" s="4" t="s">
        <v>3</v>
      </c>
      <c r="E20" s="24" t="str">
        <f>E9</f>
        <v>Reichenbach(GER)</v>
      </c>
      <c r="F20" s="21">
        <v>2</v>
      </c>
      <c r="G20" s="6" t="s">
        <v>4</v>
      </c>
      <c r="H20" s="21">
        <v>5</v>
      </c>
    </row>
    <row r="21" spans="1:8" ht="21" customHeight="1">
      <c r="A21" s="3">
        <v>17</v>
      </c>
      <c r="B21" s="47" t="str">
        <f>A8</f>
        <v>Höchst 1 (AUT)</v>
      </c>
      <c r="C21" s="42"/>
      <c r="D21" s="4" t="s">
        <v>3</v>
      </c>
      <c r="E21" s="24" t="str">
        <f>E8</f>
        <v>Pfungen (SUI)</v>
      </c>
      <c r="F21" s="21">
        <v>1</v>
      </c>
      <c r="G21" s="6" t="s">
        <v>4</v>
      </c>
      <c r="H21" s="21">
        <v>2</v>
      </c>
    </row>
    <row r="22" spans="1:8" ht="21" customHeight="1">
      <c r="A22" s="3">
        <v>18</v>
      </c>
      <c r="B22" s="47" t="str">
        <f>A8</f>
        <v>Höchst 1 (AUT)</v>
      </c>
      <c r="C22" s="42"/>
      <c r="D22" s="4" t="s">
        <v>3</v>
      </c>
      <c r="E22" s="24" t="str">
        <f>A9</f>
        <v>Dorlisheim (FRA)</v>
      </c>
      <c r="F22" s="21">
        <v>11</v>
      </c>
      <c r="G22" s="6" t="s">
        <v>4</v>
      </c>
      <c r="H22" s="21">
        <v>1</v>
      </c>
    </row>
    <row r="23" spans="1:8" ht="21" customHeight="1">
      <c r="A23" s="3" t="s">
        <v>27</v>
      </c>
      <c r="B23" s="47" t="str">
        <f>E9</f>
        <v>Reichenbach(GER)</v>
      </c>
      <c r="C23" s="42"/>
      <c r="D23" s="4" t="s">
        <v>3</v>
      </c>
      <c r="E23" s="24" t="str">
        <f>E8</f>
        <v>Pfungen (SUI)</v>
      </c>
      <c r="F23" s="21">
        <v>3</v>
      </c>
      <c r="G23" s="6" t="s">
        <v>4</v>
      </c>
      <c r="H23" s="21">
        <v>4</v>
      </c>
    </row>
    <row r="24" ht="15">
      <c r="A24" s="3"/>
    </row>
    <row r="25" ht="15">
      <c r="A25" s="3"/>
    </row>
    <row r="26" ht="15.75">
      <c r="A26" s="7" t="s">
        <v>5</v>
      </c>
    </row>
    <row r="27" spans="1:9" ht="21" customHeight="1">
      <c r="A27" s="3">
        <v>1</v>
      </c>
      <c r="B27" s="48" t="s">
        <v>72</v>
      </c>
      <c r="C27" s="49"/>
      <c r="D27" s="49"/>
      <c r="E27" s="49"/>
      <c r="F27" s="49"/>
      <c r="G27" s="8"/>
      <c r="H27" s="8"/>
      <c r="I27" s="8"/>
    </row>
    <row r="28" spans="1:9" ht="21" customHeight="1">
      <c r="A28" s="3">
        <v>2</v>
      </c>
      <c r="B28" s="38" t="s">
        <v>57</v>
      </c>
      <c r="C28" s="39"/>
      <c r="D28" s="39"/>
      <c r="E28" s="39"/>
      <c r="F28" s="39"/>
      <c r="G28" s="8"/>
      <c r="H28" s="8"/>
      <c r="I28" s="8"/>
    </row>
    <row r="29" spans="1:9" ht="21" customHeight="1">
      <c r="A29" s="3">
        <v>3</v>
      </c>
      <c r="B29" s="38" t="s">
        <v>41</v>
      </c>
      <c r="C29" s="39"/>
      <c r="D29" s="39"/>
      <c r="E29" s="39"/>
      <c r="F29" s="39"/>
      <c r="G29" s="8"/>
      <c r="H29" s="8"/>
      <c r="I29" s="8"/>
    </row>
    <row r="30" spans="1:9" ht="21" customHeight="1">
      <c r="A30" s="3">
        <v>4</v>
      </c>
      <c r="B30" s="38" t="s">
        <v>73</v>
      </c>
      <c r="C30" s="39"/>
      <c r="D30" s="39"/>
      <c r="E30" s="39"/>
      <c r="F30" s="39"/>
      <c r="G30" s="8"/>
      <c r="H30" s="8"/>
      <c r="I30" s="8"/>
    </row>
    <row r="31" spans="1:9" ht="21" customHeight="1">
      <c r="A31" s="3">
        <v>5</v>
      </c>
      <c r="B31" s="38" t="s">
        <v>60</v>
      </c>
      <c r="C31" s="39"/>
      <c r="D31" s="39"/>
      <c r="E31" s="39"/>
      <c r="F31" s="39"/>
      <c r="G31" s="8"/>
      <c r="H31" s="8"/>
      <c r="I31" s="8"/>
    </row>
    <row r="32" spans="1:9" ht="21" customHeight="1">
      <c r="A32" s="3">
        <v>6</v>
      </c>
      <c r="B32" s="48" t="s">
        <v>40</v>
      </c>
      <c r="C32" s="49"/>
      <c r="D32" s="49"/>
      <c r="E32" s="49"/>
      <c r="F32" s="49"/>
      <c r="G32" s="8"/>
      <c r="H32" s="8"/>
      <c r="I32" s="8"/>
    </row>
    <row r="33" spans="1:9" ht="21" customHeight="1">
      <c r="A33" s="3">
        <v>7</v>
      </c>
      <c r="B33" s="38" t="s">
        <v>74</v>
      </c>
      <c r="C33" s="39"/>
      <c r="D33" s="39"/>
      <c r="E33" s="39"/>
      <c r="F33" s="39"/>
      <c r="G33" s="8"/>
      <c r="H33" s="8"/>
      <c r="I33" s="8"/>
    </row>
    <row r="34" spans="1:9" ht="21" customHeight="1">
      <c r="A34" s="3">
        <v>8</v>
      </c>
      <c r="B34" s="38" t="s">
        <v>43</v>
      </c>
      <c r="C34" s="39"/>
      <c r="D34" s="39"/>
      <c r="E34" s="39"/>
      <c r="F34" s="39"/>
      <c r="G34" s="8"/>
      <c r="H34" s="8"/>
      <c r="I34" s="8"/>
    </row>
    <row r="35" spans="1:9" ht="21" customHeight="1">
      <c r="A35" s="3">
        <v>9</v>
      </c>
      <c r="B35" s="38" t="s">
        <v>44</v>
      </c>
      <c r="C35" s="39"/>
      <c r="D35" s="39"/>
      <c r="E35" s="39"/>
      <c r="F35" s="39"/>
      <c r="G35" s="8"/>
      <c r="H35" s="8"/>
      <c r="I35" s="8"/>
    </row>
    <row r="36" spans="1:9" ht="21" customHeight="1">
      <c r="A36" s="3">
        <v>10</v>
      </c>
      <c r="B36" s="38" t="s">
        <v>59</v>
      </c>
      <c r="C36" s="39"/>
      <c r="D36" s="39"/>
      <c r="E36" s="39"/>
      <c r="F36" s="39"/>
      <c r="G36" s="8"/>
      <c r="H36" s="8"/>
      <c r="I36" s="8"/>
    </row>
  </sheetData>
  <sheetProtection/>
  <mergeCells count="29">
    <mergeCell ref="B33:F33"/>
    <mergeCell ref="B34:F34"/>
    <mergeCell ref="B35:F35"/>
    <mergeCell ref="B36:F36"/>
    <mergeCell ref="B32:F32"/>
    <mergeCell ref="B17:C17"/>
    <mergeCell ref="B18:C18"/>
    <mergeCell ref="B19:C19"/>
    <mergeCell ref="B27:F27"/>
    <mergeCell ref="B28:F28"/>
    <mergeCell ref="B29:F29"/>
    <mergeCell ref="B20:C20"/>
    <mergeCell ref="B21:C21"/>
    <mergeCell ref="B23:C23"/>
    <mergeCell ref="A1:H1"/>
    <mergeCell ref="B16:C16"/>
    <mergeCell ref="A7:C7"/>
    <mergeCell ref="B15:C15"/>
    <mergeCell ref="B22:C22"/>
    <mergeCell ref="B30:F30"/>
    <mergeCell ref="B31:F31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C2" sqref="C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RapportGruppe1!A7</f>
        <v>Höchst 1 (AUT)</v>
      </c>
      <c r="B2">
        <f>IF(RapportGruppe1!A$25&lt;&gt;"",RapportGruppe1!A$25,0)</f>
        <v>35</v>
      </c>
      <c r="C2">
        <f>IF(RapportGruppe1!B$25&lt;&gt;"",RapportGruppe1!B$25,0)</f>
        <v>8</v>
      </c>
      <c r="D2">
        <f>IF(RapportGruppe1!C$25&lt;&gt;"",RapportGruppe1!C$25,0)</f>
        <v>12</v>
      </c>
      <c r="E2">
        <f>D2*100000-F2*1000+(B2-C2)*100+B2</f>
        <v>1198735</v>
      </c>
      <c r="F2">
        <f>COUNT(RapportGruppe1!A$21:A$24)</f>
        <v>4</v>
      </c>
      <c r="G2">
        <f>RANK(E2,E$2:E$6)</f>
        <v>1</v>
      </c>
      <c r="H2">
        <f>E2*10+9-J2</f>
        <v>11987357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RapportGruppe1!A9</f>
        <v>Bolanden (GER)</v>
      </c>
      <c r="B3">
        <f>IF(RapportGruppe1!D$25&lt;&gt;"",RapportGruppe1!D$25,0)</f>
        <v>27</v>
      </c>
      <c r="C3">
        <f>IF(RapportGruppe1!E$25&lt;&gt;"",RapportGruppe1!E$25,0)</f>
        <v>12</v>
      </c>
      <c r="D3">
        <f>IF(RapportGruppe1!F$25&lt;&gt;"",RapportGruppe1!F$25,0)</f>
        <v>6</v>
      </c>
      <c r="E3">
        <f>D3*100000-F3*1000+(B3-C3)*100+B3</f>
        <v>597527</v>
      </c>
      <c r="F3">
        <f>COUNT(RapportGruppe1!A$21:A$24)</f>
        <v>4</v>
      </c>
      <c r="G3">
        <f>RANK(E3,E$2:E$6)</f>
        <v>3</v>
      </c>
      <c r="H3">
        <f>E3*10+9-J3</f>
        <v>5975276</v>
      </c>
      <c r="I3">
        <f>IF(SUM($D$2:$D$6)&gt;0,RANK(H3,H$2:H$6),"")</f>
        <v>3</v>
      </c>
      <c r="J3">
        <f>ROW(G3)</f>
        <v>3</v>
      </c>
    </row>
    <row r="4" spans="1:10" ht="12.75">
      <c r="A4" t="str">
        <f>RapportGruppe1!A11</f>
        <v>Dorlisheim (FRA)</v>
      </c>
      <c r="B4">
        <f>IF(RapportGruppe1!G$25&lt;&gt;"",RapportGruppe1!G$25,0)</f>
        <v>15</v>
      </c>
      <c r="C4">
        <f>IF(RapportGruppe1!H$25&lt;&gt;"",RapportGruppe1!H$25,0)</f>
        <v>16</v>
      </c>
      <c r="D4">
        <f>IF(RapportGruppe1!I$25&lt;&gt;"",RapportGruppe1!I$25,0)</f>
        <v>9</v>
      </c>
      <c r="E4">
        <f>D4*100000-F4*1000+(B4-C4)*100+B4</f>
        <v>895915</v>
      </c>
      <c r="F4">
        <f>COUNT(RapportGruppe1!A$21:A$24)</f>
        <v>4</v>
      </c>
      <c r="G4">
        <f>RANK(E4,E$2:E$6)</f>
        <v>2</v>
      </c>
      <c r="H4">
        <f>E4*10+9-J4</f>
        <v>8959155</v>
      </c>
      <c r="I4">
        <f>IF(SUM($D$2:$D$6)&gt;0,RANK(H4,H$2:H$6),"")</f>
        <v>2</v>
      </c>
      <c r="J4">
        <f>ROW(G4)</f>
        <v>4</v>
      </c>
    </row>
    <row r="5" spans="1:10" ht="12.75">
      <c r="A5" t="str">
        <f>RapportGruppe1!A13</f>
        <v>Gent (BEL)</v>
      </c>
      <c r="B5">
        <f>IF(RapportGruppe1!J$25&lt;&gt;"",RapportGruppe1!J$25,0)</f>
        <v>8</v>
      </c>
      <c r="C5">
        <f>IF(RapportGruppe1!K$25&lt;&gt;"",RapportGruppe1!K$25,0)</f>
        <v>29</v>
      </c>
      <c r="D5">
        <f>IF(RapportGruppe1!L$25&lt;&gt;"",RapportGruppe1!L$25,0)</f>
        <v>3</v>
      </c>
      <c r="E5">
        <f>D5*100000-F5*1000+(B5-C5)*100+B5</f>
        <v>293908</v>
      </c>
      <c r="F5">
        <f>COUNT(RapportGruppe1!A$21:A$24)</f>
        <v>4</v>
      </c>
      <c r="G5">
        <f>RANK(E5,E$2:E$6)</f>
        <v>4</v>
      </c>
      <c r="H5">
        <f>E5*10+9-J5</f>
        <v>2939084</v>
      </c>
      <c r="I5">
        <f>IF(SUM($D$2:$D$6)&gt;0,RANK(H5,H$2:H$6),"")</f>
        <v>4</v>
      </c>
      <c r="J5">
        <f>ROW(G5)</f>
        <v>5</v>
      </c>
    </row>
    <row r="6" spans="1:10" ht="12.75">
      <c r="A6" t="str">
        <f>RapportGruppe1!A15</f>
        <v>Schöftland (SUI)</v>
      </c>
      <c r="B6">
        <f>IF(RapportGruppe1!M$25&lt;&gt;"",RapportGruppe1!M$25,0)</f>
        <v>9</v>
      </c>
      <c r="C6">
        <f>IF(RapportGruppe1!N$25&lt;&gt;"",RapportGruppe1!N$25,0)</f>
        <v>29</v>
      </c>
      <c r="D6">
        <f>IF(RapportGruppe1!O$25&lt;&gt;"",RapportGruppe1!O$25,0)</f>
        <v>0</v>
      </c>
      <c r="E6">
        <f>D6*100000-F6*1000+(B6-C6)*100+B6</f>
        <v>-5991</v>
      </c>
      <c r="F6">
        <f>COUNT(RapportGruppe1!A$21:A$24)</f>
        <v>4</v>
      </c>
      <c r="G6">
        <f>RANK(E6,E$2:E$6)</f>
        <v>5</v>
      </c>
      <c r="H6">
        <f>E6*10+9-J6</f>
        <v>-59907</v>
      </c>
      <c r="I6">
        <f>IF(SUM($D$2:$D$6)&gt;0,RANK(H6,H$2:H$6),"")</f>
        <v>5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2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Höchst 1 (AUT)</v>
      </c>
      <c r="E10">
        <f ca="1">IF(ISERROR(INDIRECT("D"&amp;$B10)),"",INDIRECT("D"&amp;$B10))</f>
        <v>12</v>
      </c>
      <c r="F10">
        <f ca="1">IF(ISERROR(INDIRECT("B"&amp;$B10)),"",INDIRECT("B"&amp;$B10))</f>
        <v>35</v>
      </c>
      <c r="G10">
        <f ca="1">IF(ISERROR(INDIRECT("C"&amp;$B10)),"",INDIRECT("C"&amp;$B10))</f>
        <v>8</v>
      </c>
      <c r="H10" s="23" t="str">
        <f>IF(ISERROR(F10-G10),"",IF(F10-G10&gt;0,"+"&amp;F10-G10,F10-G10))</f>
        <v>+27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4</v>
      </c>
      <c r="C11">
        <f ca="1">IF(ISERROR(INDIRECT("G"&amp;$B11)),"",INDIRECT("G"&amp;$B11))</f>
        <v>2</v>
      </c>
      <c r="D11" t="str">
        <f ca="1">IF(ISERROR(INDIRECT("A"&amp;$B11)),"",INDIRECT("A"&amp;$B11))</f>
        <v>Dorlisheim (FRA)</v>
      </c>
      <c r="E11">
        <f ca="1">IF(ISERROR(INDIRECT("D"&amp;$B11)),"",INDIRECT("D"&amp;$B11))</f>
        <v>9</v>
      </c>
      <c r="F11">
        <f ca="1">IF(ISERROR(INDIRECT("B"&amp;$B11)),"",INDIRECT("B"&amp;$B11))</f>
        <v>15</v>
      </c>
      <c r="G11">
        <f ca="1">IF(ISERROR(INDIRECT("C"&amp;$B11)),"",INDIRECT("C"&amp;$B11))</f>
        <v>16</v>
      </c>
      <c r="H11" s="23">
        <f>IF(ISERROR(F11-G11),"",IF(F11-G11&gt;0,"+"&amp;F11-G11,F11-G11))</f>
        <v>-1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Bolanden (GER)</v>
      </c>
      <c r="E12">
        <f ca="1">IF(ISERROR(INDIRECT("D"&amp;$B12)),"",INDIRECT("D"&amp;$B12))</f>
        <v>6</v>
      </c>
      <c r="F12">
        <f ca="1">IF(ISERROR(INDIRECT("B"&amp;$B12)),"",INDIRECT("B"&amp;$B12))</f>
        <v>27</v>
      </c>
      <c r="G12">
        <f ca="1">IF(ISERROR(INDIRECT("C"&amp;$B12)),"",INDIRECT("C"&amp;$B12))</f>
        <v>12</v>
      </c>
      <c r="H12" s="23" t="str">
        <f>IF(ISERROR(F12-G12),"",IF(F12-G12&gt;0,"+"&amp;F12-G12,F12-G12))</f>
        <v>+15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5</v>
      </c>
      <c r="C13">
        <f ca="1">IF(ISERROR(INDIRECT("G"&amp;$B13)),"",INDIRECT("G"&amp;$B13))</f>
        <v>4</v>
      </c>
      <c r="D13" t="str">
        <f ca="1">IF(ISERROR(INDIRECT("A"&amp;$B13)),"",INDIRECT("A"&amp;$B13))</f>
        <v>Gent (BEL)</v>
      </c>
      <c r="E13">
        <f ca="1">IF(ISERROR(INDIRECT("D"&amp;$B13)),"",INDIRECT("D"&amp;$B13))</f>
        <v>3</v>
      </c>
      <c r="F13">
        <f ca="1">IF(ISERROR(INDIRECT("B"&amp;$B13)),"",INDIRECT("B"&amp;$B13))</f>
        <v>8</v>
      </c>
      <c r="G13">
        <f ca="1">IF(ISERROR(INDIRECT("C"&amp;$B13)),"",INDIRECT("C"&amp;$B13))</f>
        <v>29</v>
      </c>
      <c r="H13" s="23">
        <f>IF(ISERROR(F13-G13),"",IF(F13-G13&gt;0,"+"&amp;F13-G13,F13-G13))</f>
        <v>-21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6</v>
      </c>
      <c r="C14">
        <f ca="1">IF(ISERROR(INDIRECT("G"&amp;$B14)),"",INDIRECT("G"&amp;$B14))</f>
        <v>5</v>
      </c>
      <c r="D14" t="str">
        <f ca="1">IF(ISERROR(INDIRECT("A"&amp;$B14)),"",INDIRECT("A"&amp;$B14))</f>
        <v>Schöftland (SUI)</v>
      </c>
      <c r="E14">
        <f ca="1">IF(ISERROR(INDIRECT("D"&amp;$B14)),"",INDIRECT("D"&amp;$B14))</f>
        <v>0</v>
      </c>
      <c r="F14">
        <f ca="1">IF(ISERROR(INDIRECT("B"&amp;$B14)),"",INDIRECT("B"&amp;$B14))</f>
        <v>9</v>
      </c>
      <c r="G14">
        <f ca="1">IF(ISERROR(INDIRECT("C"&amp;$B14)),"",INDIRECT("C"&amp;$B14))</f>
        <v>29</v>
      </c>
      <c r="H14" s="23">
        <f>IF(ISERROR(F14-G14),"",IF(F14-G14&gt;0,"+"&amp;F14-G14,F14-G14))</f>
        <v>-20</v>
      </c>
      <c r="I14">
        <f>IF(E14=E13,"("&amp;H14&amp;IF(AND(E14=E13,H14=H13),"/"&amp;F14,"")&amp;")","")</f>
      </c>
      <c r="K14">
        <f>IF(C14=C13,"",C14)</f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RapportGruppe2!A7</f>
        <v>Pfungen (SUI)</v>
      </c>
      <c r="B2">
        <f>IF(RapportGruppe2!A$25&lt;&gt;"",RapportGruppe2!A$25,0)</f>
        <v>24</v>
      </c>
      <c r="C2">
        <f>IF(RapportGruppe2!B$25&lt;&gt;"",RapportGruppe2!B$25,0)</f>
        <v>8</v>
      </c>
      <c r="D2">
        <f>IF(RapportGruppe2!C$25&lt;&gt;"",RapportGruppe2!C$25,0)</f>
        <v>9</v>
      </c>
      <c r="E2">
        <f>D2*100000-F2*1000+(B2-C2)*100+B2</f>
        <v>897624</v>
      </c>
      <c r="F2">
        <f>COUNT(RapportGruppe2!A$21:A$24)</f>
        <v>4</v>
      </c>
      <c r="G2">
        <f>RANK(E2,E$2:E$6)</f>
        <v>1</v>
      </c>
      <c r="H2">
        <f>E2*10+9-J2</f>
        <v>8976247</v>
      </c>
      <c r="I2">
        <f>IF(SUM($D$2:$D$6)&gt;0,RANK(H2,H$2:H$6),"")</f>
        <v>1</v>
      </c>
      <c r="J2">
        <f>ROW(G2)</f>
        <v>2</v>
      </c>
    </row>
    <row r="3" spans="1:10" ht="12.75">
      <c r="A3" t="str">
        <f>RapportGruppe2!A9</f>
        <v>Sokol Sitborice (CZE)</v>
      </c>
      <c r="B3">
        <f>IF(RapportGruppe2!D$25&lt;&gt;"",RapportGruppe2!D$25,0)</f>
        <v>7</v>
      </c>
      <c r="C3">
        <f>IF(RapportGruppe2!E$25&lt;&gt;"",RapportGruppe2!E$25,0)</f>
        <v>14</v>
      </c>
      <c r="D3">
        <f>IF(RapportGruppe2!F$25&lt;&gt;"",RapportGruppe2!F$25,0)</f>
        <v>3</v>
      </c>
      <c r="E3">
        <f>D3*100000-F3*1000+(B3-C3)*100+B3</f>
        <v>295307</v>
      </c>
      <c r="F3">
        <f>COUNT(RapportGruppe2!A$21:A$24)</f>
        <v>4</v>
      </c>
      <c r="G3">
        <f>RANK(E3,E$2:E$6)</f>
        <v>4</v>
      </c>
      <c r="H3">
        <f>E3*10+9-J3</f>
        <v>2953076</v>
      </c>
      <c r="I3">
        <f>IF(SUM($D$2:$D$6)&gt;0,RANK(H3,H$2:H$6),"")</f>
        <v>4</v>
      </c>
      <c r="J3">
        <f>ROW(G3)</f>
        <v>3</v>
      </c>
    </row>
    <row r="4" spans="1:10" ht="12.75">
      <c r="A4" t="str">
        <f>RapportGruppe2!A11</f>
        <v>KSE Baj (HUN)</v>
      </c>
      <c r="B4">
        <f>IF(RapportGruppe2!G$25&lt;&gt;"",RapportGruppe2!G$25,0)</f>
        <v>3</v>
      </c>
      <c r="C4">
        <f>IF(RapportGruppe2!H$25&lt;&gt;"",RapportGruppe2!H$25,0)</f>
        <v>34</v>
      </c>
      <c r="D4">
        <f>IF(RapportGruppe2!I$25&lt;&gt;"",RapportGruppe2!I$25,0)</f>
        <v>0</v>
      </c>
      <c r="E4">
        <f>D4*100000-F4*1000+(B4-C4)*100+B4</f>
        <v>-7097</v>
      </c>
      <c r="F4">
        <f>COUNT(RapportGruppe2!A$21:A$24)</f>
        <v>4</v>
      </c>
      <c r="G4">
        <f>RANK(E4,E$2:E$6)</f>
        <v>5</v>
      </c>
      <c r="H4">
        <f>E4*10+9-J4</f>
        <v>-70965</v>
      </c>
      <c r="I4">
        <f>IF(SUM($D$2:$D$6)&gt;0,RANK(H4,H$2:H$6),"")</f>
        <v>5</v>
      </c>
      <c r="J4">
        <f>ROW(G4)</f>
        <v>4</v>
      </c>
    </row>
    <row r="5" spans="1:10" ht="12.75">
      <c r="A5" t="str">
        <f>RapportGruppe2!A13</f>
        <v>Höchst 2 (AUT)</v>
      </c>
      <c r="B5">
        <f>IF(RapportGruppe2!J$25&lt;&gt;"",RapportGruppe2!J$25,0)</f>
        <v>21</v>
      </c>
      <c r="C5">
        <f>IF(RapportGruppe2!K$25&lt;&gt;"",RapportGruppe2!K$25,0)</f>
        <v>12</v>
      </c>
      <c r="D5">
        <f>IF(RapportGruppe2!L$25&lt;&gt;"",RapportGruppe2!L$25,0)</f>
        <v>9</v>
      </c>
      <c r="E5">
        <f>D5*100000-F5*1000+(B5-C5)*100+B5</f>
        <v>896921</v>
      </c>
      <c r="F5">
        <f>COUNT(RapportGruppe2!A$21:A$24)</f>
        <v>4</v>
      </c>
      <c r="G5">
        <f>RANK(E5,E$2:E$6)</f>
        <v>3</v>
      </c>
      <c r="H5">
        <f>E5*10+9-J5</f>
        <v>8969214</v>
      </c>
      <c r="I5">
        <f>IF(SUM($D$2:$D$6)&gt;0,RANK(H5,H$2:H$6),"")</f>
        <v>3</v>
      </c>
      <c r="J5">
        <f>ROW(G5)</f>
        <v>5</v>
      </c>
    </row>
    <row r="6" spans="1:10" ht="12.75">
      <c r="A6" t="str">
        <f>RapportGruppe2!A15</f>
        <v>Reichenbach(GER)</v>
      </c>
      <c r="B6">
        <f>IF(RapportGruppe2!M$25&lt;&gt;"",RapportGruppe2!M$25,0)</f>
        <v>24</v>
      </c>
      <c r="C6">
        <f>IF(RapportGruppe2!N$25&lt;&gt;"",RapportGruppe2!N$25,0)</f>
        <v>11</v>
      </c>
      <c r="D6">
        <f>IF(RapportGruppe2!O$25&lt;&gt;"",RapportGruppe2!O$25,0)</f>
        <v>9</v>
      </c>
      <c r="E6">
        <f>D6*100000-F6*1000+(B6-C6)*100+B6</f>
        <v>897324</v>
      </c>
      <c r="F6">
        <f>COUNT(RapportGruppe2!A$21:A$24)</f>
        <v>4</v>
      </c>
      <c r="G6">
        <f>RANK(E6,E$2:E$6)</f>
        <v>2</v>
      </c>
      <c r="H6">
        <f>E6*10+9-J6</f>
        <v>8973243</v>
      </c>
      <c r="I6">
        <f>IF(SUM($D$2:$D$6)&gt;0,RANK(H6,H$2:H$6),"")</f>
        <v>2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2"/>
    </row>
    <row r="10" spans="1:11" ht="12.75">
      <c r="A10">
        <v>1</v>
      </c>
      <c r="B10">
        <f>SUMIF(I$2:I$6,A10,J$2:J$6)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Pfungen (SUI)</v>
      </c>
      <c r="E10">
        <f ca="1">IF(ISERROR(INDIRECT("D"&amp;$B10)),"",INDIRECT("D"&amp;$B10))</f>
        <v>9</v>
      </c>
      <c r="F10">
        <f ca="1">IF(ISERROR(INDIRECT("B"&amp;$B10)),"",INDIRECT("B"&amp;$B10))</f>
        <v>24</v>
      </c>
      <c r="G10">
        <f ca="1">IF(ISERROR(INDIRECT("C"&amp;$B10)),"",INDIRECT("C"&amp;$B10))</f>
        <v>8</v>
      </c>
      <c r="H10" s="23" t="str">
        <f>IF(ISERROR(F10-G10),"",IF(F10-G10&gt;0,"+"&amp;F10-G10,F10-G10))</f>
        <v>+16</v>
      </c>
      <c r="I10" t="str">
        <f>IF(E10=E11,"("&amp;H10&amp;IF(AND(E10=E11,H10=H11),"/"&amp;F10,"")&amp;")","")</f>
        <v>(+16)</v>
      </c>
      <c r="K10">
        <f>C10</f>
        <v>1</v>
      </c>
    </row>
    <row r="11" spans="1:11" ht="12.75">
      <c r="A11">
        <v>2</v>
      </c>
      <c r="B11">
        <f>SUMIF(I$2:I$6,A11,J$2:J$6)</f>
        <v>6</v>
      </c>
      <c r="C11">
        <f ca="1">IF(ISERROR(INDIRECT("G"&amp;$B11)),"",INDIRECT("G"&amp;$B11))</f>
        <v>2</v>
      </c>
      <c r="D11" t="str">
        <f ca="1">IF(ISERROR(INDIRECT("A"&amp;$B11)),"",INDIRECT("A"&amp;$B11))</f>
        <v>Reichenbach(GER)</v>
      </c>
      <c r="E11">
        <f ca="1">IF(ISERROR(INDIRECT("D"&amp;$B11)),"",INDIRECT("D"&amp;$B11))</f>
        <v>9</v>
      </c>
      <c r="F11">
        <f ca="1">IF(ISERROR(INDIRECT("B"&amp;$B11)),"",INDIRECT("B"&amp;$B11))</f>
        <v>24</v>
      </c>
      <c r="G11">
        <f ca="1">IF(ISERROR(INDIRECT("C"&amp;$B11)),"",INDIRECT("C"&amp;$B11))</f>
        <v>11</v>
      </c>
      <c r="H11" s="23" t="str">
        <f>IF(ISERROR(F11-G11),"",IF(F11-G11&gt;0,"+"&amp;F11-G11,F11-G11))</f>
        <v>+13</v>
      </c>
      <c r="I11" t="str">
        <f>IF(OR(E11=E10,E11=E12),"("&amp;H11&amp;IF(OR(AND(E11=E10,H11=H10),AND(E11=E12,H11=H12)),"/"&amp;F11,"")&amp;")","")</f>
        <v>(+13)</v>
      </c>
      <c r="K11">
        <f>IF(C11=C10,"",C11)</f>
        <v>2</v>
      </c>
    </row>
    <row r="12" spans="1:11" ht="12.75">
      <c r="A12">
        <v>3</v>
      </c>
      <c r="B12">
        <f>SUMIF(I$2:I$6,A12,J$2:J$6)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Höchst 2 (AUT)</v>
      </c>
      <c r="E12">
        <f ca="1">IF(ISERROR(INDIRECT("D"&amp;$B12)),"",INDIRECT("D"&amp;$B12))</f>
        <v>9</v>
      </c>
      <c r="F12">
        <f ca="1">IF(ISERROR(INDIRECT("B"&amp;$B12)),"",INDIRECT("B"&amp;$B12))</f>
        <v>21</v>
      </c>
      <c r="G12">
        <f ca="1">IF(ISERROR(INDIRECT("C"&amp;$B12)),"",INDIRECT("C"&amp;$B12))</f>
        <v>12</v>
      </c>
      <c r="H12" s="23" t="str">
        <f>IF(ISERROR(F12-G12),"",IF(F12-G12&gt;0,"+"&amp;F12-G12,F12-G12))</f>
        <v>+9</v>
      </c>
      <c r="I12" t="str">
        <f>IF(OR(E12=E11,E12=E13),"("&amp;H12&amp;IF(OR(AND(E12=E11,H12=H11),AND(E12=E13,H12=H13)),"/"&amp;F12,"")&amp;")","")</f>
        <v>(+9)</v>
      </c>
      <c r="K12">
        <f>IF(C12=C11,"",C12)</f>
        <v>3</v>
      </c>
    </row>
    <row r="13" spans="1:11" ht="12.75">
      <c r="A13">
        <v>4</v>
      </c>
      <c r="B13">
        <f>SUMIF(I$2:I$6,A13,J$2:J$6)</f>
        <v>3</v>
      </c>
      <c r="C13">
        <f ca="1">IF(ISERROR(INDIRECT("G"&amp;$B13)),"",INDIRECT("G"&amp;$B13))</f>
        <v>4</v>
      </c>
      <c r="D13" t="str">
        <f ca="1">IF(ISERROR(INDIRECT("A"&amp;$B13)),"",INDIRECT("A"&amp;$B13))</f>
        <v>Sokol Sitborice (CZE)</v>
      </c>
      <c r="E13">
        <f ca="1">IF(ISERROR(INDIRECT("D"&amp;$B13)),"",INDIRECT("D"&amp;$B13))</f>
        <v>3</v>
      </c>
      <c r="F13">
        <f ca="1">IF(ISERROR(INDIRECT("B"&amp;$B13)),"",INDIRECT("B"&amp;$B13))</f>
        <v>7</v>
      </c>
      <c r="G13">
        <f ca="1">IF(ISERROR(INDIRECT("C"&amp;$B13)),"",INDIRECT("C"&amp;$B13))</f>
        <v>14</v>
      </c>
      <c r="H13" s="23">
        <f>IF(ISERROR(F13-G13),"",IF(F13-G13&gt;0,"+"&amp;F13-G13,F13-G13))</f>
        <v>-7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4</v>
      </c>
      <c r="C14">
        <f ca="1">IF(ISERROR(INDIRECT("G"&amp;$B14)),"",INDIRECT("G"&amp;$B14))</f>
        <v>5</v>
      </c>
      <c r="D14" t="str">
        <f ca="1">IF(ISERROR(INDIRECT("A"&amp;$B14)),"",INDIRECT("A"&amp;$B14))</f>
        <v>KSE Baj (HUN)</v>
      </c>
      <c r="E14">
        <f ca="1">IF(ISERROR(INDIRECT("D"&amp;$B14)),"",INDIRECT("D"&amp;$B14))</f>
        <v>0</v>
      </c>
      <c r="F14">
        <f ca="1">IF(ISERROR(INDIRECT("B"&amp;$B14)),"",INDIRECT("B"&amp;$B14))</f>
        <v>3</v>
      </c>
      <c r="G14">
        <f ca="1">IF(ISERROR(INDIRECT("C"&amp;$B14)),"",INDIRECT("C"&amp;$B14))</f>
        <v>34</v>
      </c>
      <c r="H14" s="23">
        <f>IF(ISERROR(F14-G14),"",IF(F14-G14&gt;0,"+"&amp;F14-G14,F14-G14))</f>
        <v>-31</v>
      </c>
      <c r="I14">
        <f>IF(E14=E13,"("&amp;H14&amp;IF(AND(E14=E13,H14=H13),"/"&amp;F14,"")&amp;")","")</f>
      </c>
      <c r="K14">
        <f>IF(C14=C13,"",C14)</f>
        <v>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2004-11-01T13:07:49Z</cp:lastPrinted>
  <dcterms:created xsi:type="dcterms:W3CDTF">2002-10-22T07:39:55Z</dcterms:created>
  <dcterms:modified xsi:type="dcterms:W3CDTF">2014-09-28T12:08:25Z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1091803469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