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1220" windowHeight="2844" activeTab="3"/>
  </bookViews>
  <sheets>
    <sheet name="SP Gr1" sheetId="1" r:id="rId1"/>
    <sheet name="RP Gr1" sheetId="2" r:id="rId2"/>
    <sheet name="SP Gr2" sheetId="3" r:id="rId3"/>
    <sheet name="RP Gr2" sheetId="4" r:id="rId4"/>
    <sheet name="RT Gr1" sheetId="5" r:id="rId5"/>
    <sheet name="RT Gr2" sheetId="6" r:id="rId6"/>
    <sheet name="Kreuzrangspiele " sheetId="7" r:id="rId7"/>
    <sheet name="Rangspiele" sheetId="8" r:id="rId8"/>
    <sheet name="Spielablauf" sheetId="9" r:id="rId9"/>
  </sheets>
  <definedNames>
    <definedName name="MS" localSheetId="5">'RT Gr2'!$A$1</definedName>
    <definedName name="MS">'RT Gr1'!$A$1</definedName>
    <definedName name="Pkt" localSheetId="5">'RT Gr2'!$D$1</definedName>
    <definedName name="Pkt">'RT Gr1'!$D$1</definedName>
    <definedName name="Rang" localSheetId="5">'RT Gr2'!$G$1</definedName>
    <definedName name="Rang">'RT Gr1'!$G$1</definedName>
    <definedName name="Tore" localSheetId="5">'RT Gr2'!$B$1</definedName>
    <definedName name="Tore">'RT Gr1'!$B$1</definedName>
  </definedNames>
  <calcPr fullCalcOnLoad="1"/>
</workbook>
</file>

<file path=xl/sharedStrings.xml><?xml version="1.0" encoding="utf-8"?>
<sst xmlns="http://schemas.openxmlformats.org/spreadsheetml/2006/main" count="256" uniqueCount="83">
  <si>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</si>
  <si>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</si>
  <si>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</si>
  <si>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</si>
  <si>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</si>
  <si>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</si>
  <si>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</si>
  <si>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</si>
  <si>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</si>
  <si>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</si>
  <si>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</si>
  <si>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</si>
  <si>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</si>
  <si>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</si>
  <si>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</si>
  <si>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</si>
  <si>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</si>
  <si>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</si>
  <si>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</si>
  <si>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</si>
  <si>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</si>
  <si>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</si>
  <si>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</si>
  <si>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</si>
  <si>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</si>
  <si>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</si>
  <si>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</si>
  <si>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</si>
  <si>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</si>
  <si>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</si>
  <si>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</si>
  <si>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</si>
  <si>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</si>
  <si>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</si>
  <si>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</si>
  <si>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</si>
  <si>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</si>
  <si>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Spiel um Rang 2 und 1</t>
  </si>
  <si>
    <t>Finalspiel</t>
  </si>
  <si>
    <t>Rangspiele</t>
  </si>
  <si>
    <t>Verlierer Spiel 13</t>
  </si>
  <si>
    <t>Verlierer Spiel 14</t>
  </si>
  <si>
    <t>Sieger Spiel 13</t>
  </si>
  <si>
    <t>Sieger Spiel 14</t>
  </si>
  <si>
    <t>Weihnachtsturnier</t>
  </si>
  <si>
    <t>Sa, 16.12.2017 - 13.30 Uhr</t>
  </si>
  <si>
    <t>Mosnang</t>
  </si>
  <si>
    <t>Oftringen</t>
  </si>
  <si>
    <t xml:space="preserve">Weihnachtsturnier </t>
  </si>
  <si>
    <t>Sa, 16. Dezember 2017</t>
  </si>
  <si>
    <t>Halbfinale</t>
  </si>
  <si>
    <t>Schöftland</t>
  </si>
  <si>
    <t>Winterthur</t>
  </si>
  <si>
    <t>Frauenfeld</t>
  </si>
  <si>
    <t>Waldrems DE</t>
  </si>
  <si>
    <t>Michael Baumann</t>
  </si>
  <si>
    <t>Freddy Schenk</t>
  </si>
  <si>
    <t>Martin Frey</t>
  </si>
  <si>
    <t>Christian Frey</t>
  </si>
  <si>
    <t>Ariel Perez</t>
  </si>
  <si>
    <t>Pedro Barbosa da Silva</t>
  </si>
  <si>
    <t>Röbi Bures</t>
  </si>
  <si>
    <t>Pascal Schüepp</t>
  </si>
  <si>
    <t>NLA-NLB - Gruppe 1</t>
  </si>
  <si>
    <t>Rangspiele NLA / NLB</t>
  </si>
  <si>
    <t>Liestal</t>
  </si>
  <si>
    <t>Altdorf</t>
  </si>
  <si>
    <t>Andry Accola</t>
  </si>
  <si>
    <t>Lukas Oberer</t>
  </si>
  <si>
    <t>Patrick Luder</t>
  </si>
  <si>
    <t>Roger Artho</t>
  </si>
  <si>
    <t>Manuel Mutti</t>
  </si>
  <si>
    <t>Josip Bajo</t>
  </si>
  <si>
    <t>Colin Hirter</t>
  </si>
  <si>
    <t>Samuel Niklaus</t>
  </si>
  <si>
    <t>Sa, 16. Dezember 2017 - 13:30 Uhr</t>
  </si>
  <si>
    <t>Gr. 1</t>
  </si>
  <si>
    <t>Schöftland 1</t>
  </si>
  <si>
    <t>Gr. 2</t>
  </si>
  <si>
    <t>Spielablauf NLA-NLB</t>
  </si>
  <si>
    <t>Sporthalle Schöftland - Spielfeld 1</t>
  </si>
  <si>
    <t>Sporthalle Schöftland Spielfeld 1</t>
  </si>
  <si>
    <t>NLA-NLB - Gruppe 2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</si>
</sst>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d/\ mmmm\ yyyy"/>
    <numFmt numFmtId="185" formatCode="0."/>
    <numFmt numFmtId="186" formatCode="\+0;\-0;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d/\ mmmm\ yyyy"/>
    <numFmt numFmtId="191" formatCode="General;General;&quot;&quot;"/>
    <numFmt numFmtId="192" formatCode="0;\-0;&quot;&quot;"/>
    <numFmt numFmtId="193" formatCode="d/\ mmmm\ yyyy\,\ hh:mm\ \U\h\r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9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91" fontId="0" fillId="0" borderId="10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left"/>
    </xf>
    <xf numFmtId="191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85" fontId="4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1" fillId="34" borderId="0" xfId="0" applyNumberFormat="1" applyFont="1" applyFill="1" applyAlignment="1">
      <alignment/>
    </xf>
    <xf numFmtId="185" fontId="5" fillId="34" borderId="0" xfId="0" applyNumberFormat="1" applyFont="1" applyFill="1" applyAlignment="1">
      <alignment horizontal="center"/>
    </xf>
    <xf numFmtId="191" fontId="1" fillId="34" borderId="0" xfId="0" applyNumberFormat="1" applyFont="1" applyFill="1" applyAlignment="1">
      <alignment/>
    </xf>
    <xf numFmtId="184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19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91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91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92" fontId="1" fillId="0" borderId="0" xfId="0" applyNumberFormat="1" applyFont="1" applyAlignment="1" applyProtection="1">
      <alignment horizontal="left"/>
      <protection/>
    </xf>
    <xf numFmtId="191" fontId="1" fillId="0" borderId="29" xfId="0" applyNumberFormat="1" applyFont="1" applyBorder="1" applyAlignment="1">
      <alignment horizontal="left" vertical="center"/>
    </xf>
    <xf numFmtId="191" fontId="1" fillId="0" borderId="30" xfId="0" applyNumberFormat="1" applyFont="1" applyBorder="1" applyAlignment="1">
      <alignment horizontal="left" vertical="center"/>
    </xf>
    <xf numFmtId="191" fontId="1" fillId="0" borderId="31" xfId="0" applyNumberFormat="1" applyFont="1" applyBorder="1" applyAlignment="1">
      <alignment horizontal="left" vertical="center"/>
    </xf>
    <xf numFmtId="191" fontId="1" fillId="0" borderId="0" xfId="0" applyNumberFormat="1" applyFont="1" applyBorder="1" applyAlignment="1">
      <alignment horizontal="left" vertical="center"/>
    </xf>
    <xf numFmtId="191" fontId="1" fillId="0" borderId="32" xfId="0" applyNumberFormat="1" applyFont="1" applyBorder="1" applyAlignment="1">
      <alignment horizontal="left" vertical="center"/>
    </xf>
    <xf numFmtId="191" fontId="1" fillId="0" borderId="33" xfId="0" applyNumberFormat="1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186" fontId="1" fillId="0" borderId="19" xfId="0" applyNumberFormat="1" applyFont="1" applyBorder="1" applyAlignment="1">
      <alignment horizontal="center"/>
    </xf>
    <xf numFmtId="186" fontId="1" fillId="0" borderId="35" xfId="0" applyNumberFormat="1" applyFont="1" applyBorder="1" applyAlignment="1">
      <alignment horizontal="center"/>
    </xf>
    <xf numFmtId="191" fontId="1" fillId="0" borderId="36" xfId="0" applyNumberFormat="1" applyFont="1" applyBorder="1" applyAlignment="1">
      <alignment horizontal="center"/>
    </xf>
    <xf numFmtId="191" fontId="1" fillId="0" borderId="37" xfId="0" applyNumberFormat="1" applyFont="1" applyBorder="1" applyAlignment="1">
      <alignment horizontal="center"/>
    </xf>
    <xf numFmtId="191" fontId="1" fillId="0" borderId="38" xfId="0" applyNumberFormat="1" applyFont="1" applyBorder="1" applyAlignment="1">
      <alignment horizontal="center"/>
    </xf>
    <xf numFmtId="191" fontId="1" fillId="0" borderId="29" xfId="0" applyNumberFormat="1" applyFont="1" applyBorder="1" applyAlignment="1">
      <alignment horizontal="center"/>
    </xf>
    <xf numFmtId="191" fontId="1" fillId="0" borderId="30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0" xfId="51" applyFont="1" applyAlignment="1" applyProtection="1">
      <alignment/>
      <protection locked="0"/>
    </xf>
    <xf numFmtId="0" fontId="0" fillId="0" borderId="0" xfId="51" applyAlignment="1">
      <alignment/>
      <protection/>
    </xf>
    <xf numFmtId="0" fontId="1" fillId="0" borderId="23" xfId="51" applyFont="1" applyBorder="1" applyAlignment="1" applyProtection="1">
      <alignment horizontal="left"/>
      <protection locked="0"/>
    </xf>
    <xf numFmtId="0" fontId="1" fillId="0" borderId="24" xfId="51" applyFont="1" applyBorder="1" applyAlignment="1" applyProtection="1">
      <alignment horizontal="left"/>
      <protection locked="0"/>
    </xf>
    <xf numFmtId="0" fontId="1" fillId="0" borderId="25" xfId="51" applyFont="1" applyBorder="1" applyAlignment="1" applyProtection="1">
      <alignment horizontal="left"/>
      <protection locked="0"/>
    </xf>
    <xf numFmtId="0" fontId="1" fillId="0" borderId="26" xfId="51" applyFont="1" applyBorder="1" applyAlignment="1" applyProtection="1">
      <alignment horizontal="left"/>
      <protection locked="0"/>
    </xf>
    <xf numFmtId="0" fontId="1" fillId="0" borderId="27" xfId="51" applyFont="1" applyBorder="1" applyAlignment="1" applyProtection="1">
      <alignment horizontal="left"/>
      <protection locked="0"/>
    </xf>
    <xf numFmtId="0" fontId="1" fillId="0" borderId="28" xfId="51" applyFont="1" applyBorder="1" applyAlignment="1" applyProtection="1">
      <alignment horizontal="left"/>
      <protection locked="0"/>
    </xf>
    <xf numFmtId="191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9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91" fontId="1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93" fontId="1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5">
      <selection activeCell="F20" sqref="F20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5.75" customHeight="1">
      <c r="A2" s="27" t="s">
        <v>21</v>
      </c>
      <c r="B2" s="28"/>
      <c r="C2" s="48" t="s">
        <v>63</v>
      </c>
      <c r="D2" s="48"/>
      <c r="E2" s="48"/>
      <c r="F2" s="23"/>
      <c r="G2" s="23"/>
      <c r="H2" s="23"/>
    </row>
    <row r="3" spans="1:5" ht="15">
      <c r="A3" s="27" t="s">
        <v>0</v>
      </c>
      <c r="B3" s="29"/>
      <c r="C3" s="48" t="s">
        <v>45</v>
      </c>
      <c r="D3" s="48"/>
      <c r="E3" s="48"/>
    </row>
    <row r="4" spans="1:5" ht="15">
      <c r="A4" s="29" t="s">
        <v>1</v>
      </c>
      <c r="B4" s="29"/>
      <c r="C4" s="50" t="s">
        <v>81</v>
      </c>
      <c r="D4" s="50"/>
      <c r="E4" s="50"/>
    </row>
    <row r="5" spans="1:2" ht="15">
      <c r="A5" s="29"/>
      <c r="B5" s="29"/>
    </row>
    <row r="7" ht="15">
      <c r="A7" s="7" t="s">
        <v>2</v>
      </c>
    </row>
    <row r="8" spans="1:6" ht="15">
      <c r="A8" s="50" t="s">
        <v>51</v>
      </c>
      <c r="B8" s="51"/>
      <c r="C8" s="51"/>
      <c r="D8" s="52" t="str">
        <f>IF('RP Gr1'!D7&lt;&gt;"",'RP Gr1'!D7&amp;" / "&amp;'RP Gr1'!D8,"")</f>
        <v>Michael Baumann / Freddy Schenk</v>
      </c>
      <c r="E8" s="52"/>
      <c r="F8" s="52"/>
    </row>
    <row r="9" spans="1:6" ht="15">
      <c r="A9" s="50" t="s">
        <v>54</v>
      </c>
      <c r="B9" s="51"/>
      <c r="C9" s="51"/>
      <c r="D9" s="52" t="str">
        <f>IF('RP Gr1'!D9&lt;&gt;"",'RP Gr1'!D9&amp;" / "&amp;'RP Gr1'!D10,"")</f>
        <v>Martin Frey / Christian Frey</v>
      </c>
      <c r="E9" s="52"/>
      <c r="F9" s="52"/>
    </row>
    <row r="10" spans="1:8" ht="15">
      <c r="A10" s="50" t="s">
        <v>52</v>
      </c>
      <c r="B10" s="51"/>
      <c r="C10" s="51"/>
      <c r="D10" s="52" t="str">
        <f>IF('RP Gr1'!D11&lt;&gt;"",'RP Gr1'!D11&amp;" / "&amp;'RP Gr1'!D12,"")</f>
        <v>Ariel Perez / Pedro Barbosa da Silva</v>
      </c>
      <c r="E10" s="52"/>
      <c r="F10" s="52"/>
      <c r="G10" s="51"/>
      <c r="H10" s="51"/>
    </row>
    <row r="11" spans="1:6" ht="15">
      <c r="A11" s="50" t="s">
        <v>53</v>
      </c>
      <c r="B11" s="51"/>
      <c r="C11" s="51"/>
      <c r="D11" s="52" t="str">
        <f>IF('RP Gr1'!D13&lt;&gt;"",'RP Gr1'!D13&amp;" / "&amp;'RP Gr1'!D14,"")</f>
        <v>Röbi Bures / Pascal Schüepp</v>
      </c>
      <c r="E11" s="52"/>
      <c r="F11" s="52"/>
    </row>
    <row r="12" spans="1:6" ht="15">
      <c r="A12" s="52"/>
      <c r="B12" s="52"/>
      <c r="C12" s="52"/>
      <c r="D12" s="52"/>
      <c r="E12" s="52"/>
      <c r="F12" s="52"/>
    </row>
    <row r="13" ht="15">
      <c r="A13" s="7" t="s">
        <v>6</v>
      </c>
    </row>
    <row r="14" spans="1:8" ht="21" customHeight="1">
      <c r="A14" s="3">
        <v>1</v>
      </c>
      <c r="B14" s="57" t="str">
        <f>A8</f>
        <v>Schöftland</v>
      </c>
      <c r="C14" s="51"/>
      <c r="D14" s="4" t="s">
        <v>3</v>
      </c>
      <c r="E14" s="25" t="str">
        <f>A11</f>
        <v>Frauenfeld</v>
      </c>
      <c r="F14" s="21">
        <v>3</v>
      </c>
      <c r="G14" s="6" t="s">
        <v>4</v>
      </c>
      <c r="H14" s="21">
        <v>4</v>
      </c>
    </row>
    <row r="15" spans="1:8" ht="21" customHeight="1">
      <c r="A15" s="3">
        <v>2</v>
      </c>
      <c r="B15" s="57" t="str">
        <f>A9</f>
        <v>Waldrems DE</v>
      </c>
      <c r="C15" s="51"/>
      <c r="D15" s="4" t="s">
        <v>3</v>
      </c>
      <c r="E15" s="25" t="str">
        <f>A10</f>
        <v>Winterthur</v>
      </c>
      <c r="F15" s="22">
        <v>3</v>
      </c>
      <c r="G15" s="6" t="s">
        <v>4</v>
      </c>
      <c r="H15" s="22">
        <v>1</v>
      </c>
    </row>
    <row r="16" spans="1:8" ht="21" customHeight="1">
      <c r="A16" s="3">
        <v>5</v>
      </c>
      <c r="B16" s="57" t="str">
        <f>A8</f>
        <v>Schöftland</v>
      </c>
      <c r="C16" s="51"/>
      <c r="D16" s="4" t="s">
        <v>3</v>
      </c>
      <c r="E16" s="25" t="str">
        <f>A10</f>
        <v>Winterthur</v>
      </c>
      <c r="F16" s="22">
        <v>3</v>
      </c>
      <c r="G16" s="6" t="s">
        <v>4</v>
      </c>
      <c r="H16" s="22">
        <v>0</v>
      </c>
    </row>
    <row r="17" spans="1:8" ht="21" customHeight="1">
      <c r="A17" s="3">
        <v>6</v>
      </c>
      <c r="B17" s="57" t="str">
        <f>A9</f>
        <v>Waldrems DE</v>
      </c>
      <c r="C17" s="51"/>
      <c r="D17" s="4" t="s">
        <v>3</v>
      </c>
      <c r="E17" s="25" t="str">
        <f>A11</f>
        <v>Frauenfeld</v>
      </c>
      <c r="F17" s="22">
        <v>5</v>
      </c>
      <c r="G17" s="6" t="s">
        <v>4</v>
      </c>
      <c r="H17" s="22">
        <v>7</v>
      </c>
    </row>
    <row r="18" spans="1:8" ht="21" customHeight="1">
      <c r="A18" s="3">
        <v>9</v>
      </c>
      <c r="B18" s="57" t="str">
        <f>A10</f>
        <v>Winterthur</v>
      </c>
      <c r="C18" s="51"/>
      <c r="D18" s="4" t="s">
        <v>3</v>
      </c>
      <c r="E18" s="25" t="str">
        <f>A11</f>
        <v>Frauenfeld</v>
      </c>
      <c r="F18" s="22">
        <v>2</v>
      </c>
      <c r="G18" s="6" t="s">
        <v>4</v>
      </c>
      <c r="H18" s="22">
        <v>4</v>
      </c>
    </row>
    <row r="19" spans="1:8" ht="21" customHeight="1">
      <c r="A19" s="3">
        <v>10</v>
      </c>
      <c r="B19" s="57" t="str">
        <f>A8</f>
        <v>Schöftland</v>
      </c>
      <c r="C19" s="51"/>
      <c r="D19" s="4" t="s">
        <v>3</v>
      </c>
      <c r="E19" s="25" t="str">
        <f>A9</f>
        <v>Waldrems DE</v>
      </c>
      <c r="F19" s="22">
        <v>2</v>
      </c>
      <c r="G19" s="6" t="s">
        <v>4</v>
      </c>
      <c r="H19" s="22">
        <v>4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3" t="str">
        <f>'RP Gr1'!O18</f>
        <v>Frauenfeld</v>
      </c>
      <c r="C22" s="54"/>
      <c r="D22" s="54"/>
      <c r="E22" s="54"/>
      <c r="F22" s="54"/>
      <c r="G22" s="8"/>
      <c r="H22" s="5" t="str">
        <f>IF(B22&gt;"",'RP Gr1'!S18&amp;" "&amp;'RT Gr1'!I10,"")</f>
        <v>9 </v>
      </c>
      <c r="I22" s="8"/>
    </row>
    <row r="23" spans="1:9" ht="21" customHeight="1">
      <c r="A23" s="3">
        <f>'RP Gr1'!N19</f>
        <v>2</v>
      </c>
      <c r="B23" s="55" t="str">
        <f>'RP Gr1'!O19</f>
        <v>Waldrems DE</v>
      </c>
      <c r="C23" s="56"/>
      <c r="D23" s="56"/>
      <c r="E23" s="56"/>
      <c r="F23" s="56"/>
      <c r="G23" s="8"/>
      <c r="H23" s="5" t="str">
        <f>IF(B23&gt;"",'RP Gr1'!S19&amp;" "&amp;'RT Gr1'!I11,"")</f>
        <v>6 </v>
      </c>
      <c r="I23" s="8"/>
    </row>
    <row r="24" spans="1:9" ht="21" customHeight="1">
      <c r="A24" s="3">
        <f>'RP Gr1'!N20</f>
        <v>3</v>
      </c>
      <c r="B24" s="55" t="str">
        <f>'RP Gr1'!O20</f>
        <v>Schöftland</v>
      </c>
      <c r="C24" s="56"/>
      <c r="D24" s="56"/>
      <c r="E24" s="56"/>
      <c r="F24" s="56"/>
      <c r="G24" s="8"/>
      <c r="H24" s="5" t="str">
        <f>IF(B24&gt;"",'RP Gr1'!S20&amp;" "&amp;'RT Gr1'!I12,"")</f>
        <v>3 </v>
      </c>
      <c r="I24" s="8"/>
    </row>
    <row r="25" spans="1:9" ht="21" customHeight="1">
      <c r="A25" s="3">
        <f>'RP Gr1'!N21</f>
        <v>4</v>
      </c>
      <c r="B25" s="55" t="str">
        <f>'RP Gr1'!O21</f>
        <v>Winterthur</v>
      </c>
      <c r="C25" s="56"/>
      <c r="D25" s="56"/>
      <c r="E25" s="56"/>
      <c r="F25" s="56"/>
      <c r="G25" s="8"/>
      <c r="H25" s="5" t="str">
        <f>IF(B25&gt;"",'RP Gr1'!S21&amp;" "&amp;'RT Gr1'!I13,"")</f>
        <v>0 </v>
      </c>
      <c r="I25" s="8"/>
    </row>
    <row r="26" ht="21" customHeight="1"/>
  </sheetData>
  <sheetProtection/>
  <mergeCells count="24">
    <mergeCell ref="B23:F23"/>
    <mergeCell ref="B24:F24"/>
    <mergeCell ref="B25:F25"/>
    <mergeCell ref="C4:E4"/>
    <mergeCell ref="B14:C14"/>
    <mergeCell ref="B15:C15"/>
    <mergeCell ref="B16:C16"/>
    <mergeCell ref="B17:C17"/>
    <mergeCell ref="B18:C18"/>
    <mergeCell ref="B19:C19"/>
    <mergeCell ref="A12:C12"/>
    <mergeCell ref="D8:F8"/>
    <mergeCell ref="D9:F9"/>
    <mergeCell ref="D11:F11"/>
    <mergeCell ref="B22:F22"/>
    <mergeCell ref="D12:F12"/>
    <mergeCell ref="A11:C11"/>
    <mergeCell ref="C3:E3"/>
    <mergeCell ref="A1:H1"/>
    <mergeCell ref="C2:E2"/>
    <mergeCell ref="A8:C8"/>
    <mergeCell ref="A9:C9"/>
    <mergeCell ref="A10:C10"/>
    <mergeCell ref="D10:H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D1">
      <selection activeCell="S19" sqref="S1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66" t="str">
        <f>'SP Gr1'!A1</f>
        <v>Weihnachtsturnier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ht="15.75" customHeight="1">
      <c r="A2" s="2" t="s">
        <v>21</v>
      </c>
      <c r="B2" s="23"/>
      <c r="C2" s="67" t="str">
        <f>'SP Gr1'!C2</f>
        <v>NLA-NLB - Gruppe 1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2" t="s">
        <v>0</v>
      </c>
      <c r="C3" s="48" t="str">
        <f>'SP Gr1'!C3</f>
        <v>Sa, 16.12.2017 - 13.30 Uhr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>
      <c r="A4" s="1" t="s">
        <v>1</v>
      </c>
      <c r="C4" s="67" t="str">
        <f>'SP Gr1'!C4</f>
        <v>Sporthalle Schöftland Spielfeld 1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5" thickBot="1"/>
    <row r="6" spans="4:15" ht="15" thickBot="1">
      <c r="D6" s="86" t="s">
        <v>22</v>
      </c>
      <c r="E6" s="87"/>
      <c r="F6" s="87"/>
      <c r="G6" s="88"/>
      <c r="H6" s="84" t="s">
        <v>23</v>
      </c>
      <c r="I6" s="8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68" t="str">
        <f>A18</f>
        <v>Schöftland</v>
      </c>
      <c r="B7" s="69"/>
      <c r="C7" s="69"/>
      <c r="D7" s="60" t="s">
        <v>55</v>
      </c>
      <c r="E7" s="61"/>
      <c r="F7" s="61"/>
      <c r="G7" s="62"/>
      <c r="H7" s="74"/>
      <c r="I7" s="61"/>
      <c r="J7" s="59">
        <f>IF('SP Gr1'!$F14&lt;&gt;"",'SP Gr1'!$F14,"")</f>
        <v>3</v>
      </c>
      <c r="K7" s="58"/>
      <c r="L7" s="59">
        <f>IF('SP Gr1'!$F16&lt;&gt;"",'SP Gr1'!$F16,"")</f>
        <v>3</v>
      </c>
      <c r="M7" s="58"/>
      <c r="N7" s="58"/>
      <c r="O7" s="59">
        <f>IF('SP Gr1'!$F19&lt;&gt;"",'SP Gr1'!$F19,"")</f>
        <v>2</v>
      </c>
    </row>
    <row r="8" spans="1:15" ht="15" thickBot="1">
      <c r="A8" s="70"/>
      <c r="B8" s="71"/>
      <c r="C8" s="71"/>
      <c r="D8" s="63" t="s">
        <v>56</v>
      </c>
      <c r="E8" s="64"/>
      <c r="F8" s="64"/>
      <c r="G8" s="65"/>
      <c r="H8" s="75"/>
      <c r="I8" s="64"/>
      <c r="J8" s="59"/>
      <c r="K8" s="58"/>
      <c r="L8" s="59"/>
      <c r="M8" s="58"/>
      <c r="N8" s="58"/>
      <c r="O8" s="59"/>
    </row>
    <row r="9" spans="1:15" ht="15" thickBot="1">
      <c r="A9" s="68" t="str">
        <f>D18</f>
        <v>Waldrems DE</v>
      </c>
      <c r="B9" s="69"/>
      <c r="C9" s="69"/>
      <c r="D9" s="60" t="s">
        <v>57</v>
      </c>
      <c r="E9" s="61"/>
      <c r="F9" s="61"/>
      <c r="G9" s="62"/>
      <c r="H9" s="74"/>
      <c r="I9" s="61"/>
      <c r="J9" s="58"/>
      <c r="K9" s="59">
        <f>IF('SP Gr1'!$F15&lt;&gt;"",'SP Gr1'!$F15,"")</f>
        <v>3</v>
      </c>
      <c r="L9" s="58"/>
      <c r="M9" s="59">
        <f>IF('SP Gr1'!$F17&lt;&gt;"",'SP Gr1'!$F17,"")</f>
        <v>5</v>
      </c>
      <c r="N9" s="58"/>
      <c r="O9" s="59">
        <f>IF('SP Gr1'!$H19&lt;&gt;"",'SP Gr1'!$H19,"")</f>
        <v>4</v>
      </c>
    </row>
    <row r="10" spans="1:15" ht="15" thickBot="1">
      <c r="A10" s="72"/>
      <c r="B10" s="73"/>
      <c r="C10" s="73"/>
      <c r="D10" s="63" t="s">
        <v>58</v>
      </c>
      <c r="E10" s="64"/>
      <c r="F10" s="64"/>
      <c r="G10" s="65"/>
      <c r="H10" s="75"/>
      <c r="I10" s="64"/>
      <c r="J10" s="58"/>
      <c r="K10" s="59"/>
      <c r="L10" s="58"/>
      <c r="M10" s="59"/>
      <c r="N10" s="58"/>
      <c r="O10" s="59"/>
    </row>
    <row r="11" spans="1:15" ht="15" thickBot="1">
      <c r="A11" s="68" t="str">
        <f>G18</f>
        <v>Winterthur</v>
      </c>
      <c r="B11" s="69"/>
      <c r="C11" s="69"/>
      <c r="D11" s="60" t="s">
        <v>59</v>
      </c>
      <c r="E11" s="61"/>
      <c r="F11" s="61"/>
      <c r="G11" s="62"/>
      <c r="H11" s="74"/>
      <c r="I11" s="61"/>
      <c r="J11" s="58"/>
      <c r="K11" s="59">
        <f>IF('SP Gr1'!$H15&lt;&gt;"",'SP Gr1'!$H15,"")</f>
        <v>1</v>
      </c>
      <c r="L11" s="59">
        <f>IF('SP Gr1'!$H16&lt;&gt;"",'SP Gr1'!$H16,"")</f>
        <v>0</v>
      </c>
      <c r="M11" s="58"/>
      <c r="N11" s="59">
        <f>IF('SP Gr1'!$F18&lt;&gt;"",'SP Gr1'!$F18,"")</f>
        <v>2</v>
      </c>
      <c r="O11" s="58"/>
    </row>
    <row r="12" spans="1:15" ht="15" thickBot="1">
      <c r="A12" s="72"/>
      <c r="B12" s="73"/>
      <c r="C12" s="73"/>
      <c r="D12" s="63" t="s">
        <v>60</v>
      </c>
      <c r="E12" s="64"/>
      <c r="F12" s="64"/>
      <c r="G12" s="65"/>
      <c r="H12" s="75"/>
      <c r="I12" s="64"/>
      <c r="J12" s="58"/>
      <c r="K12" s="59"/>
      <c r="L12" s="59"/>
      <c r="M12" s="58"/>
      <c r="N12" s="59"/>
      <c r="O12" s="58"/>
    </row>
    <row r="13" spans="1:15" ht="15" thickBot="1">
      <c r="A13" s="70" t="str">
        <f>J18</f>
        <v>Frauenfeld</v>
      </c>
      <c r="B13" s="71"/>
      <c r="C13" s="71"/>
      <c r="D13" s="60" t="s">
        <v>61</v>
      </c>
      <c r="E13" s="61"/>
      <c r="F13" s="61"/>
      <c r="G13" s="62"/>
      <c r="H13" s="74"/>
      <c r="I13" s="61"/>
      <c r="J13" s="59">
        <f>IF('SP Gr1'!$H14&lt;&gt;"",'SP Gr1'!$H14,"")</f>
        <v>4</v>
      </c>
      <c r="K13" s="58"/>
      <c r="L13" s="58"/>
      <c r="M13" s="59">
        <f>IF('SP Gr1'!$H17&lt;&gt;"",'SP Gr1'!$H17,"")</f>
        <v>7</v>
      </c>
      <c r="N13" s="59">
        <f>IF('SP Gr1'!$H18&lt;&gt;"",'SP Gr1'!$H18,"")</f>
        <v>4</v>
      </c>
      <c r="O13" s="58"/>
    </row>
    <row r="14" spans="1:15" ht="15" thickBot="1">
      <c r="A14" s="72"/>
      <c r="B14" s="73"/>
      <c r="C14" s="73"/>
      <c r="D14" s="63" t="s">
        <v>62</v>
      </c>
      <c r="E14" s="64"/>
      <c r="F14" s="64"/>
      <c r="G14" s="65"/>
      <c r="H14" s="75"/>
      <c r="I14" s="64"/>
      <c r="J14" s="59"/>
      <c r="K14" s="58"/>
      <c r="L14" s="58"/>
      <c r="M14" s="59"/>
      <c r="N14" s="59"/>
      <c r="O14" s="58"/>
    </row>
    <row r="17" ht="15" thickBot="1"/>
    <row r="18" spans="1:21" ht="15" thickBot="1">
      <c r="A18" s="81" t="str">
        <f>'SP Gr1'!A8:B8</f>
        <v>Schöftland</v>
      </c>
      <c r="B18" s="82"/>
      <c r="C18" s="83"/>
      <c r="D18" s="81" t="str">
        <f>'SP Gr1'!A9</f>
        <v>Waldrems DE</v>
      </c>
      <c r="E18" s="82"/>
      <c r="F18" s="83"/>
      <c r="G18" s="81" t="str">
        <f>'SP Gr1'!A10</f>
        <v>Winterthur</v>
      </c>
      <c r="H18" s="82"/>
      <c r="I18" s="83"/>
      <c r="J18" s="78" t="str">
        <f>'SP Gr1'!A11</f>
        <v>Frauenfeld</v>
      </c>
      <c r="K18" s="79"/>
      <c r="L18" s="80"/>
      <c r="N18" s="3">
        <f>'RT Gr1'!C10</f>
        <v>1</v>
      </c>
      <c r="O18" s="25" t="str">
        <f>'RT Gr1'!D10</f>
        <v>Frauenfeld</v>
      </c>
      <c r="S18" s="26">
        <f>'RT Gr1'!E10</f>
        <v>9</v>
      </c>
      <c r="T18" s="25">
        <f>IF(O18&gt;"",'RT Gr1'!I10,"")</f>
      </c>
      <c r="U18" s="25"/>
    </row>
    <row r="19" spans="1:21" ht="21" customHeight="1">
      <c r="A19" s="10">
        <f>J7</f>
        <v>3</v>
      </c>
      <c r="B19" s="11">
        <f>J13</f>
        <v>4</v>
      </c>
      <c r="C19" s="12">
        <f>IF(A19&lt;&gt;"",IF(A19&gt;B19,3,IF(A19=B19,1,0)),"")</f>
        <v>0</v>
      </c>
      <c r="D19" s="10">
        <f>K9</f>
        <v>3</v>
      </c>
      <c r="E19" s="11">
        <f>K11</f>
        <v>1</v>
      </c>
      <c r="F19" s="12">
        <f>IF(D19&lt;&gt;"",IF(D19&gt;E19,3,IF(D19=E19,1,0)),"")</f>
        <v>3</v>
      </c>
      <c r="G19" s="10">
        <f>K11</f>
        <v>1</v>
      </c>
      <c r="H19" s="11">
        <f>K9</f>
        <v>3</v>
      </c>
      <c r="I19" s="12">
        <f>IF(G19&lt;&gt;"",IF(G19&gt;H19,3,IF(G19=H19,1,0)),"")</f>
        <v>0</v>
      </c>
      <c r="J19" s="10">
        <f>J13</f>
        <v>4</v>
      </c>
      <c r="K19" s="11">
        <f>J7</f>
        <v>3</v>
      </c>
      <c r="L19" s="12">
        <f>IF(J19&lt;&gt;"",IF(J19&gt;K19,3,IF(J19=K19,1,0)),"")</f>
        <v>3</v>
      </c>
      <c r="N19" s="3">
        <f>IF('RT Gr1'!C11&lt;&gt;N18,'RT Gr1'!C11,"")</f>
        <v>2</v>
      </c>
      <c r="O19" s="25" t="str">
        <f>'RT Gr1'!D11</f>
        <v>Waldrems DE</v>
      </c>
      <c r="S19" s="26">
        <f>'RT Gr1'!E11</f>
        <v>6</v>
      </c>
      <c r="T19" s="25">
        <f>IF(O19&gt;"",'RT Gr1'!I11,"")</f>
      </c>
      <c r="U19" s="25"/>
    </row>
    <row r="20" spans="1:21" ht="21" customHeight="1">
      <c r="A20" s="14">
        <f>L7</f>
        <v>3</v>
      </c>
      <c r="B20" s="15">
        <f>L11</f>
        <v>0</v>
      </c>
      <c r="C20" s="16">
        <f>IF(A20&lt;&gt;"",IF(A20&gt;B20,3,IF(A20=B20,1,0)),"")</f>
        <v>3</v>
      </c>
      <c r="D20" s="14">
        <f>M9</f>
        <v>5</v>
      </c>
      <c r="E20" s="15">
        <f>M13</f>
        <v>7</v>
      </c>
      <c r="F20" s="16">
        <f>IF(D20&lt;&gt;"",IF(D20&gt;E20,3,IF(D20=E20,1,0)),"")</f>
        <v>0</v>
      </c>
      <c r="G20" s="14">
        <f>L11</f>
        <v>0</v>
      </c>
      <c r="H20" s="15">
        <f>L7</f>
        <v>3</v>
      </c>
      <c r="I20" s="16">
        <f>IF(G20&lt;&gt;"",IF(G20&gt;H20,3,IF(G20=H20,1,0)),"")</f>
        <v>0</v>
      </c>
      <c r="J20" s="14">
        <f>M13</f>
        <v>7</v>
      </c>
      <c r="K20" s="15">
        <f>M9</f>
        <v>5</v>
      </c>
      <c r="L20" s="16">
        <f>IF(J20&lt;&gt;"",IF(J20&gt;K20,3,IF(J20=K20,1,0)),"")</f>
        <v>3</v>
      </c>
      <c r="N20" s="3">
        <f>IF('RT Gr1'!C12&lt;&gt;N19,'RT Gr1'!C12,"")</f>
        <v>3</v>
      </c>
      <c r="O20" s="25" t="str">
        <f>'RT Gr1'!D12</f>
        <v>Schöftland</v>
      </c>
      <c r="S20" s="26">
        <f>'RT Gr1'!E12</f>
        <v>3</v>
      </c>
      <c r="T20" s="25">
        <f>IF(O20&gt;"",'RT Gr1'!I12,"")</f>
      </c>
      <c r="U20" s="25"/>
    </row>
    <row r="21" spans="1:21" ht="21" customHeight="1" thickBot="1">
      <c r="A21" s="17">
        <f>O7</f>
        <v>2</v>
      </c>
      <c r="B21" s="18">
        <f>O9</f>
        <v>4</v>
      </c>
      <c r="C21" s="13">
        <f>IF(A21&lt;&gt;"",IF(A21&gt;B21,3,IF(A21=B21,1,0)),"")</f>
        <v>0</v>
      </c>
      <c r="D21" s="17">
        <f>O9</f>
        <v>4</v>
      </c>
      <c r="E21" s="18">
        <f>O7</f>
        <v>2</v>
      </c>
      <c r="F21" s="13">
        <f>IF(D21&lt;&gt;"",IF(D21&gt;E21,3,IF(D21=E21,1,0)),"")</f>
        <v>3</v>
      </c>
      <c r="G21" s="17">
        <f>N11</f>
        <v>2</v>
      </c>
      <c r="H21" s="18">
        <f>N13</f>
        <v>4</v>
      </c>
      <c r="I21" s="13">
        <f>IF(G21&lt;&gt;"",IF(G21&gt;H21,3,IF(G21=H21,1,0)),"")</f>
        <v>0</v>
      </c>
      <c r="J21" s="17">
        <f>N13</f>
        <v>4</v>
      </c>
      <c r="K21" s="18">
        <f>N11</f>
        <v>2</v>
      </c>
      <c r="L21" s="13">
        <f>IF(J21&lt;&gt;"",IF(J21&gt;K21,3,IF(J21=K21,1,0)),"")</f>
        <v>3</v>
      </c>
      <c r="N21" s="3">
        <f>IF('RT Gr1'!C13&lt;&gt;N20,'RT Gr1'!C13,"")</f>
        <v>4</v>
      </c>
      <c r="O21" s="25" t="str">
        <f>'RT Gr1'!D13</f>
        <v>Winterthur</v>
      </c>
      <c r="S21" s="26">
        <f>'RT Gr1'!E13</f>
        <v>0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8</v>
      </c>
      <c r="B22" s="11">
        <f>IF(A19&lt;&gt;"",SUM(B19:B21),"")</f>
        <v>8</v>
      </c>
      <c r="C22" s="19">
        <f>IF(A19&lt;&gt;"",SUM(C19:C21),"")</f>
        <v>3</v>
      </c>
      <c r="D22" s="10">
        <f>IF(D19&lt;&gt;"",SUM(D19:D21),"")</f>
        <v>12</v>
      </c>
      <c r="E22" s="11">
        <f>IF(D19&lt;&gt;"",SUM(E19:E21),"")</f>
        <v>10</v>
      </c>
      <c r="F22" s="19">
        <f>IF(D19&lt;&gt;"",SUM(F19:F21),"")</f>
        <v>6</v>
      </c>
      <c r="G22" s="10">
        <f>IF(G19&lt;&gt;"",SUM(G19:G21),"")</f>
        <v>3</v>
      </c>
      <c r="H22" s="11">
        <f>IF(G19&lt;&gt;"",SUM(H19:H21),"")</f>
        <v>10</v>
      </c>
      <c r="I22" s="19">
        <f>IF(G19&lt;&gt;"",SUM(I19:I21),"")</f>
        <v>0</v>
      </c>
      <c r="J22" s="10">
        <f>IF(J19&lt;&gt;"",SUM(J19:J21),"")</f>
        <v>15</v>
      </c>
      <c r="K22" s="11">
        <f>IF(J19&lt;&gt;"",SUM(K19:K21),"")</f>
        <v>10</v>
      </c>
      <c r="L22" s="19">
        <f>IF(J19&lt;&gt;"",SUM(L19:L21),"")</f>
        <v>9</v>
      </c>
    </row>
    <row r="23" spans="1:12" ht="21" customHeight="1" thickBot="1">
      <c r="A23" s="76">
        <f>IF(A19&lt;&gt;"",A22-B22,"")</f>
        <v>0</v>
      </c>
      <c r="B23" s="77"/>
      <c r="C23" s="20"/>
      <c r="D23" s="76">
        <f>IF(D19&lt;&gt;"",D22-E22,"")</f>
        <v>2</v>
      </c>
      <c r="E23" s="77"/>
      <c r="F23" s="20"/>
      <c r="G23" s="76">
        <f>IF(G19&lt;&gt;"",G22-H22,"")</f>
        <v>-7</v>
      </c>
      <c r="H23" s="77"/>
      <c r="I23" s="20"/>
      <c r="J23" s="76">
        <f>IF(J19&lt;&gt;"",J22-K22,"")</f>
        <v>5</v>
      </c>
      <c r="K23" s="77"/>
      <c r="L23" s="20"/>
    </row>
  </sheetData>
  <sheetProtection/>
  <mergeCells count="58">
    <mergeCell ref="D6:G6"/>
    <mergeCell ref="H7:I7"/>
    <mergeCell ref="H8:I8"/>
    <mergeCell ref="D12:G12"/>
    <mergeCell ref="D13:G13"/>
    <mergeCell ref="D10:G10"/>
    <mergeCell ref="A23:B23"/>
    <mergeCell ref="D23:E23"/>
    <mergeCell ref="G23:H23"/>
    <mergeCell ref="J23:K23"/>
    <mergeCell ref="J18:L18"/>
    <mergeCell ref="A18:C18"/>
    <mergeCell ref="D18:F18"/>
    <mergeCell ref="G18:I18"/>
    <mergeCell ref="A13:C14"/>
    <mergeCell ref="H11:I11"/>
    <mergeCell ref="H12:I12"/>
    <mergeCell ref="H13:I13"/>
    <mergeCell ref="H14:I14"/>
    <mergeCell ref="J11:J12"/>
    <mergeCell ref="D14:G14"/>
    <mergeCell ref="D11:G11"/>
    <mergeCell ref="L13:L14"/>
    <mergeCell ref="L11:L12"/>
    <mergeCell ref="J13:J14"/>
    <mergeCell ref="K13:K14"/>
    <mergeCell ref="A9:C10"/>
    <mergeCell ref="M13:M14"/>
    <mergeCell ref="H9:I9"/>
    <mergeCell ref="H10:I10"/>
    <mergeCell ref="K11:K12"/>
    <mergeCell ref="A11:C12"/>
    <mergeCell ref="N13:N14"/>
    <mergeCell ref="O13:O14"/>
    <mergeCell ref="O9:O10"/>
    <mergeCell ref="N7:N8"/>
    <mergeCell ref="O7:O8"/>
    <mergeCell ref="N9:N10"/>
    <mergeCell ref="N11:N12"/>
    <mergeCell ref="O11:O12"/>
    <mergeCell ref="A1:N1"/>
    <mergeCell ref="J7:J8"/>
    <mergeCell ref="K7:K8"/>
    <mergeCell ref="C2:M2"/>
    <mergeCell ref="C4:M4"/>
    <mergeCell ref="M7:M8"/>
    <mergeCell ref="A7:C8"/>
    <mergeCell ref="C3:M3"/>
    <mergeCell ref="L7:L8"/>
    <mergeCell ref="H6:I6"/>
    <mergeCell ref="J9:J10"/>
    <mergeCell ref="K9:K10"/>
    <mergeCell ref="L9:L10"/>
    <mergeCell ref="M9:M10"/>
    <mergeCell ref="M11:M12"/>
    <mergeCell ref="D7:G7"/>
    <mergeCell ref="D8:G8"/>
    <mergeCell ref="D9:G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6">
      <selection activeCell="F20" sqref="F20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5.75" customHeight="1">
      <c r="A2" s="27" t="s">
        <v>21</v>
      </c>
      <c r="B2" s="28"/>
      <c r="C2" s="48" t="s">
        <v>82</v>
      </c>
      <c r="D2" s="48"/>
      <c r="E2" s="48"/>
      <c r="F2" s="23"/>
      <c r="G2" s="23"/>
      <c r="H2" s="23"/>
    </row>
    <row r="3" spans="1:5" ht="15">
      <c r="A3" s="27" t="s">
        <v>0</v>
      </c>
      <c r="B3" s="29"/>
      <c r="C3" s="48" t="s">
        <v>45</v>
      </c>
      <c r="D3" s="48"/>
      <c r="E3" s="48"/>
    </row>
    <row r="4" spans="1:5" ht="15">
      <c r="A4" s="29" t="s">
        <v>1</v>
      </c>
      <c r="B4" s="29"/>
      <c r="C4" s="50" t="s">
        <v>81</v>
      </c>
      <c r="D4" s="50"/>
      <c r="E4" s="50"/>
    </row>
    <row r="5" spans="1:2" ht="15">
      <c r="A5" s="29"/>
      <c r="B5" s="29"/>
    </row>
    <row r="7" ht="15">
      <c r="A7" s="7" t="s">
        <v>2</v>
      </c>
    </row>
    <row r="8" spans="1:6" ht="15">
      <c r="A8" s="89" t="s">
        <v>65</v>
      </c>
      <c r="B8" s="90"/>
      <c r="C8" s="90"/>
      <c r="D8" s="52" t="str">
        <f>IF('RP Gr2'!D7&lt;&gt;"",'RP Gr2'!D7&amp;" / "&amp;'RP Gr2'!D8,"")</f>
        <v>Andry Accola / Lukas Oberer</v>
      </c>
      <c r="E8" s="52"/>
      <c r="F8" s="52"/>
    </row>
    <row r="9" spans="1:6" ht="15">
      <c r="A9" s="89" t="s">
        <v>47</v>
      </c>
      <c r="B9" s="90"/>
      <c r="C9" s="90"/>
      <c r="D9" s="52" t="str">
        <f>IF('RP Gr2'!D9&lt;&gt;"",'RP Gr2'!D9&amp;" / "&amp;'RP Gr2'!D10,"")</f>
        <v>Samuel Niklaus / Patrick Luder</v>
      </c>
      <c r="E9" s="52"/>
      <c r="F9" s="52"/>
    </row>
    <row r="10" spans="1:6" ht="15">
      <c r="A10" s="89" t="s">
        <v>46</v>
      </c>
      <c r="B10" s="90"/>
      <c r="C10" s="90"/>
      <c r="D10" s="52" t="str">
        <f>IF('RP Gr2'!D11&lt;&gt;"",'RP Gr2'!D11&amp;" / "&amp;'RP Gr2'!D12,"")</f>
        <v>Roger Artho / Manuel Mutti</v>
      </c>
      <c r="E10" s="52"/>
      <c r="F10" s="52"/>
    </row>
    <row r="11" spans="1:6" ht="15">
      <c r="A11" s="89" t="s">
        <v>66</v>
      </c>
      <c r="B11" s="90"/>
      <c r="C11" s="90"/>
      <c r="D11" s="52" t="str">
        <f>IF('RP Gr2'!D13&lt;&gt;"",'RP Gr2'!D13&amp;" / "&amp;'RP Gr2'!D14,"")</f>
        <v>Josip Bajo / Colin Hirter</v>
      </c>
      <c r="E11" s="52"/>
      <c r="F11" s="52"/>
    </row>
    <row r="12" spans="1:6" ht="15">
      <c r="A12" s="52"/>
      <c r="B12" s="52"/>
      <c r="C12" s="52"/>
      <c r="D12" s="52"/>
      <c r="E12" s="52"/>
      <c r="F12" s="52"/>
    </row>
    <row r="13" ht="15">
      <c r="A13" s="7" t="s">
        <v>6</v>
      </c>
    </row>
    <row r="14" spans="1:8" ht="21" customHeight="1">
      <c r="A14" s="3">
        <v>3</v>
      </c>
      <c r="B14" s="57" t="str">
        <f>A8</f>
        <v>Liestal</v>
      </c>
      <c r="C14" s="51"/>
      <c r="D14" s="4" t="s">
        <v>3</v>
      </c>
      <c r="E14" s="25" t="str">
        <f>A11</f>
        <v>Altdorf</v>
      </c>
      <c r="F14" s="21">
        <v>4</v>
      </c>
      <c r="G14" s="6" t="s">
        <v>4</v>
      </c>
      <c r="H14" s="21">
        <v>3</v>
      </c>
    </row>
    <row r="15" spans="1:8" ht="21" customHeight="1">
      <c r="A15" s="3">
        <v>4</v>
      </c>
      <c r="B15" s="57" t="str">
        <f>A9</f>
        <v>Oftringen</v>
      </c>
      <c r="C15" s="51"/>
      <c r="D15" s="4" t="s">
        <v>3</v>
      </c>
      <c r="E15" s="25" t="str">
        <f>A10</f>
        <v>Mosnang</v>
      </c>
      <c r="F15" s="22">
        <v>1</v>
      </c>
      <c r="G15" s="6" t="s">
        <v>4</v>
      </c>
      <c r="H15" s="22">
        <v>2</v>
      </c>
    </row>
    <row r="16" spans="1:8" ht="21" customHeight="1">
      <c r="A16" s="3">
        <v>7</v>
      </c>
      <c r="B16" s="57" t="str">
        <f>A8</f>
        <v>Liestal</v>
      </c>
      <c r="C16" s="51"/>
      <c r="D16" s="4" t="s">
        <v>3</v>
      </c>
      <c r="E16" s="25" t="str">
        <f>A10</f>
        <v>Mosnang</v>
      </c>
      <c r="F16" s="22">
        <v>6</v>
      </c>
      <c r="G16" s="6" t="s">
        <v>4</v>
      </c>
      <c r="H16" s="22">
        <v>1</v>
      </c>
    </row>
    <row r="17" spans="1:8" ht="21" customHeight="1">
      <c r="A17" s="3">
        <v>8</v>
      </c>
      <c r="B17" s="57" t="str">
        <f>A9</f>
        <v>Oftringen</v>
      </c>
      <c r="C17" s="51"/>
      <c r="D17" s="4" t="s">
        <v>3</v>
      </c>
      <c r="E17" s="25" t="str">
        <f>A11</f>
        <v>Altdorf</v>
      </c>
      <c r="F17" s="22">
        <v>2</v>
      </c>
      <c r="G17" s="6" t="s">
        <v>4</v>
      </c>
      <c r="H17" s="22">
        <v>3</v>
      </c>
    </row>
    <row r="18" spans="1:8" ht="21" customHeight="1">
      <c r="A18" s="3">
        <v>11</v>
      </c>
      <c r="B18" s="57" t="str">
        <f>A10</f>
        <v>Mosnang</v>
      </c>
      <c r="C18" s="51"/>
      <c r="D18" s="4" t="s">
        <v>3</v>
      </c>
      <c r="E18" s="25" t="str">
        <f>A11</f>
        <v>Altdorf</v>
      </c>
      <c r="F18" s="22">
        <v>3</v>
      </c>
      <c r="G18" s="6" t="s">
        <v>4</v>
      </c>
      <c r="H18" s="22">
        <v>7</v>
      </c>
    </row>
    <row r="19" spans="1:8" ht="21" customHeight="1">
      <c r="A19" s="3">
        <v>12</v>
      </c>
      <c r="B19" s="57" t="str">
        <f>A8</f>
        <v>Liestal</v>
      </c>
      <c r="C19" s="51"/>
      <c r="D19" s="4" t="s">
        <v>3</v>
      </c>
      <c r="E19" s="25" t="str">
        <f>A9</f>
        <v>Oftringen</v>
      </c>
      <c r="F19" s="22">
        <v>4</v>
      </c>
      <c r="G19" s="6" t="s">
        <v>4</v>
      </c>
      <c r="H19" s="22">
        <v>1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3" t="str">
        <f>'RP Gr2'!O18</f>
        <v>Liestal</v>
      </c>
      <c r="C22" s="54"/>
      <c r="D22" s="54"/>
      <c r="E22" s="54"/>
      <c r="F22" s="54"/>
      <c r="G22" s="8"/>
      <c r="H22" s="5" t="str">
        <f>IF(B22&gt;"",'RP Gr2'!S18&amp;" "&amp;'RT Gr2'!I10,"")</f>
        <v>9 </v>
      </c>
      <c r="I22" s="8"/>
    </row>
    <row r="23" spans="1:9" ht="21" customHeight="1">
      <c r="A23" s="3">
        <f>'RP Gr1'!N19</f>
        <v>2</v>
      </c>
      <c r="B23" s="55" t="str">
        <f>'RP Gr2'!O19</f>
        <v>Altdorf</v>
      </c>
      <c r="C23" s="56"/>
      <c r="D23" s="56"/>
      <c r="E23" s="56"/>
      <c r="F23" s="56"/>
      <c r="G23" s="8"/>
      <c r="H23" s="5" t="str">
        <f>IF(B23&gt;"",'RP Gr2'!S19&amp;" "&amp;'RT Gr2'!I11,"")</f>
        <v>6 </v>
      </c>
      <c r="I23" s="8"/>
    </row>
    <row r="24" spans="1:9" ht="21" customHeight="1">
      <c r="A24" s="3">
        <f>'RP Gr1'!N20</f>
        <v>3</v>
      </c>
      <c r="B24" s="55" t="str">
        <f>'RP Gr2'!O20</f>
        <v>Mosnang</v>
      </c>
      <c r="C24" s="56"/>
      <c r="D24" s="56"/>
      <c r="E24" s="56"/>
      <c r="F24" s="56"/>
      <c r="G24" s="8"/>
      <c r="H24" s="5" t="str">
        <f>IF(B24&gt;"",'RP Gr2'!S20&amp;" "&amp;'RT Gr2'!I12,"")</f>
        <v>3 </v>
      </c>
      <c r="I24" s="8"/>
    </row>
    <row r="25" spans="1:9" ht="21" customHeight="1">
      <c r="A25" s="3">
        <f>'RP Gr1'!N21</f>
        <v>4</v>
      </c>
      <c r="B25" s="55" t="str">
        <f>'RP Gr2'!O21</f>
        <v>Oftringen</v>
      </c>
      <c r="C25" s="56"/>
      <c r="D25" s="56"/>
      <c r="E25" s="56"/>
      <c r="F25" s="56"/>
      <c r="G25" s="8"/>
      <c r="H25" s="5" t="str">
        <f>IF(B25&gt;"",'RP Gr2'!S21&amp;" "&amp;'RT Gr2'!I13,"")</f>
        <v>0 </v>
      </c>
      <c r="I25" s="8"/>
    </row>
    <row r="26" ht="21" customHeight="1"/>
  </sheetData>
  <sheetProtection/>
  <mergeCells count="24">
    <mergeCell ref="A1:H1"/>
    <mergeCell ref="C2:E2"/>
    <mergeCell ref="C3:E3"/>
    <mergeCell ref="C4:E4"/>
    <mergeCell ref="D8:F8"/>
    <mergeCell ref="A8:C8"/>
    <mergeCell ref="D9:F9"/>
    <mergeCell ref="D10:F10"/>
    <mergeCell ref="D11:F11"/>
    <mergeCell ref="A11:C11"/>
    <mergeCell ref="A9:C9"/>
    <mergeCell ref="A10:C10"/>
    <mergeCell ref="A12:C12"/>
    <mergeCell ref="D12:F12"/>
    <mergeCell ref="B14:C14"/>
    <mergeCell ref="B15:C15"/>
    <mergeCell ref="B16:C16"/>
    <mergeCell ref="B17:C17"/>
    <mergeCell ref="B18:C18"/>
    <mergeCell ref="B19:C19"/>
    <mergeCell ref="B22:F22"/>
    <mergeCell ref="B23:F23"/>
    <mergeCell ref="B24:F24"/>
    <mergeCell ref="B25:F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C1">
      <selection activeCell="M13" sqref="M13:M14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66" t="str">
        <f>'SP Gr1'!A1</f>
        <v>Weihnachtsturnier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ht="15.75" customHeight="1">
      <c r="A2" s="2" t="s">
        <v>21</v>
      </c>
      <c r="B2" s="23"/>
      <c r="C2" s="67" t="str">
        <f>'SP Gr2'!C2</f>
        <v>NLA-NLB - Gruppe 2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2" t="s">
        <v>0</v>
      </c>
      <c r="C3" s="48" t="str">
        <f>'SP Gr2'!C3</f>
        <v>Sa, 16.12.2017 - 13.30 Uhr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>
      <c r="A4" s="1" t="s">
        <v>1</v>
      </c>
      <c r="C4" s="67" t="str">
        <f>'SP Gr2'!C4</f>
        <v>Sporthalle Schöftland Spielfeld 1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5" thickBot="1"/>
    <row r="6" spans="4:15" ht="15" thickBot="1">
      <c r="D6" s="86" t="s">
        <v>22</v>
      </c>
      <c r="E6" s="87"/>
      <c r="F6" s="87"/>
      <c r="G6" s="88"/>
      <c r="H6" s="84" t="s">
        <v>23</v>
      </c>
      <c r="I6" s="8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68" t="str">
        <f>A18</f>
        <v>Liestal</v>
      </c>
      <c r="B7" s="69"/>
      <c r="C7" s="69"/>
      <c r="D7" s="91" t="s">
        <v>67</v>
      </c>
      <c r="E7" s="92"/>
      <c r="F7" s="92"/>
      <c r="G7" s="93"/>
      <c r="H7" s="74"/>
      <c r="I7" s="61"/>
      <c r="J7" s="59">
        <f>IF('SP Gr2'!$F14&lt;&gt;"",'SP Gr2'!$F14,"")</f>
        <v>4</v>
      </c>
      <c r="K7" s="58"/>
      <c r="L7" s="59">
        <f>IF('SP Gr2'!$F16&lt;&gt;"",'SP Gr2'!$F16,"")</f>
        <v>6</v>
      </c>
      <c r="M7" s="58"/>
      <c r="N7" s="58"/>
      <c r="O7" s="59">
        <f>IF('SP Gr2'!$F19&lt;&gt;"",'SP Gr2'!$F19,"")</f>
        <v>4</v>
      </c>
    </row>
    <row r="8" spans="1:15" ht="15" thickBot="1">
      <c r="A8" s="70"/>
      <c r="B8" s="71"/>
      <c r="C8" s="71"/>
      <c r="D8" s="94" t="s">
        <v>68</v>
      </c>
      <c r="E8" s="95"/>
      <c r="F8" s="95"/>
      <c r="G8" s="96"/>
      <c r="H8" s="75"/>
      <c r="I8" s="64"/>
      <c r="J8" s="59"/>
      <c r="K8" s="58"/>
      <c r="L8" s="59"/>
      <c r="M8" s="58"/>
      <c r="N8" s="58"/>
      <c r="O8" s="59"/>
    </row>
    <row r="9" spans="1:15" ht="15" thickBot="1">
      <c r="A9" s="68" t="str">
        <f>D18</f>
        <v>Oftringen</v>
      </c>
      <c r="B9" s="69"/>
      <c r="C9" s="69"/>
      <c r="D9" s="91" t="s">
        <v>74</v>
      </c>
      <c r="E9" s="92"/>
      <c r="F9" s="92"/>
      <c r="G9" s="93"/>
      <c r="H9" s="74"/>
      <c r="I9" s="61"/>
      <c r="J9" s="58"/>
      <c r="K9" s="59">
        <f>IF('SP Gr2'!$F15&lt;&gt;"",'SP Gr2'!$F15,"")</f>
        <v>1</v>
      </c>
      <c r="L9" s="58"/>
      <c r="M9" s="59">
        <f>IF('SP Gr2'!$F17&lt;&gt;"",'SP Gr2'!$F17,"")</f>
        <v>2</v>
      </c>
      <c r="N9" s="58"/>
      <c r="O9" s="59">
        <f>IF('SP Gr2'!$H19&lt;&gt;"",'SP Gr2'!$H19,"")</f>
        <v>1</v>
      </c>
    </row>
    <row r="10" spans="1:15" ht="15" thickBot="1">
      <c r="A10" s="72"/>
      <c r="B10" s="73"/>
      <c r="C10" s="73"/>
      <c r="D10" s="94" t="s">
        <v>69</v>
      </c>
      <c r="E10" s="95"/>
      <c r="F10" s="95"/>
      <c r="G10" s="96"/>
      <c r="H10" s="75"/>
      <c r="I10" s="64"/>
      <c r="J10" s="58"/>
      <c r="K10" s="59"/>
      <c r="L10" s="58"/>
      <c r="M10" s="59"/>
      <c r="N10" s="58"/>
      <c r="O10" s="59"/>
    </row>
    <row r="11" spans="1:15" ht="15" thickBot="1">
      <c r="A11" s="68" t="str">
        <f>G18</f>
        <v>Mosnang</v>
      </c>
      <c r="B11" s="69"/>
      <c r="C11" s="69"/>
      <c r="D11" s="91" t="s">
        <v>70</v>
      </c>
      <c r="E11" s="92"/>
      <c r="F11" s="92"/>
      <c r="G11" s="93"/>
      <c r="H11" s="74"/>
      <c r="I11" s="61"/>
      <c r="J11" s="58"/>
      <c r="K11" s="59">
        <f>IF('SP Gr2'!$H15&lt;&gt;"",'SP Gr2'!$H15,"")</f>
        <v>2</v>
      </c>
      <c r="L11" s="59">
        <f>IF('SP Gr2'!$H16&lt;&gt;"",'SP Gr2'!$H16,"")</f>
        <v>1</v>
      </c>
      <c r="M11" s="58"/>
      <c r="N11" s="59">
        <f>IF('SP Gr2'!$F18&lt;&gt;"",'SP Gr2'!$F18,"")</f>
        <v>3</v>
      </c>
      <c r="O11" s="58"/>
    </row>
    <row r="12" spans="1:15" ht="15" thickBot="1">
      <c r="A12" s="72"/>
      <c r="B12" s="73"/>
      <c r="C12" s="73"/>
      <c r="D12" s="94" t="s">
        <v>71</v>
      </c>
      <c r="E12" s="95"/>
      <c r="F12" s="95"/>
      <c r="G12" s="96"/>
      <c r="H12" s="75"/>
      <c r="I12" s="64"/>
      <c r="J12" s="58"/>
      <c r="K12" s="59"/>
      <c r="L12" s="59"/>
      <c r="M12" s="58"/>
      <c r="N12" s="59"/>
      <c r="O12" s="58"/>
    </row>
    <row r="13" spans="1:15" ht="15" thickBot="1">
      <c r="A13" s="70" t="str">
        <f>J18</f>
        <v>Altdorf</v>
      </c>
      <c r="B13" s="71"/>
      <c r="C13" s="71"/>
      <c r="D13" s="91" t="s">
        <v>72</v>
      </c>
      <c r="E13" s="92"/>
      <c r="F13" s="92"/>
      <c r="G13" s="93"/>
      <c r="H13" s="74"/>
      <c r="I13" s="61"/>
      <c r="J13" s="59">
        <f>IF('SP Gr2'!$H14&lt;&gt;"",'SP Gr2'!$H14,"")</f>
        <v>3</v>
      </c>
      <c r="K13" s="58"/>
      <c r="L13" s="58"/>
      <c r="M13" s="59">
        <f>IF('SP Gr2'!$H17&lt;&gt;"",'SP Gr2'!$H17,"")</f>
        <v>3</v>
      </c>
      <c r="N13" s="59">
        <f>IF('SP Gr2'!$H18&lt;&gt;"",'SP Gr2'!$H18,"")</f>
        <v>7</v>
      </c>
      <c r="O13" s="58"/>
    </row>
    <row r="14" spans="1:15" ht="15" thickBot="1">
      <c r="A14" s="72"/>
      <c r="B14" s="73"/>
      <c r="C14" s="73"/>
      <c r="D14" s="94" t="s">
        <v>73</v>
      </c>
      <c r="E14" s="95"/>
      <c r="F14" s="95"/>
      <c r="G14" s="96"/>
      <c r="H14" s="75"/>
      <c r="I14" s="64"/>
      <c r="J14" s="59"/>
      <c r="K14" s="58"/>
      <c r="L14" s="58"/>
      <c r="M14" s="59"/>
      <c r="N14" s="59"/>
      <c r="O14" s="58"/>
    </row>
    <row r="17" ht="15" thickBot="1"/>
    <row r="18" spans="1:21" ht="15" thickBot="1">
      <c r="A18" s="81" t="str">
        <f>'SP Gr2'!A8:B8</f>
        <v>Liestal</v>
      </c>
      <c r="B18" s="82"/>
      <c r="C18" s="83"/>
      <c r="D18" s="81" t="str">
        <f>'SP Gr2'!A9</f>
        <v>Oftringen</v>
      </c>
      <c r="E18" s="82"/>
      <c r="F18" s="83"/>
      <c r="G18" s="81" t="str">
        <f>'SP Gr2'!A10</f>
        <v>Mosnang</v>
      </c>
      <c r="H18" s="82"/>
      <c r="I18" s="83"/>
      <c r="J18" s="78" t="str">
        <f>'SP Gr2'!A11</f>
        <v>Altdorf</v>
      </c>
      <c r="K18" s="79"/>
      <c r="L18" s="80"/>
      <c r="N18" s="3">
        <f>'RT Gr2'!C10</f>
        <v>1</v>
      </c>
      <c r="O18" s="25" t="str">
        <f>'RT Gr2'!D10</f>
        <v>Liestal</v>
      </c>
      <c r="S18" s="26">
        <f>'RT Gr2'!E10</f>
        <v>9</v>
      </c>
      <c r="T18" s="25">
        <f>IF(O18&gt;"",'RT Gr1'!I10,"")</f>
      </c>
      <c r="U18" s="25"/>
    </row>
    <row r="19" spans="1:21" ht="21" customHeight="1">
      <c r="A19" s="10">
        <f>J7</f>
        <v>4</v>
      </c>
      <c r="B19" s="11">
        <f>J13</f>
        <v>3</v>
      </c>
      <c r="C19" s="12">
        <f>IF(A19&lt;&gt;"",IF(A19&gt;B19,3,IF(A19=B19,1,0)),"")</f>
        <v>3</v>
      </c>
      <c r="D19" s="10">
        <f>K9</f>
        <v>1</v>
      </c>
      <c r="E19" s="11">
        <f>K11</f>
        <v>2</v>
      </c>
      <c r="F19" s="12">
        <f>IF(D19&lt;&gt;"",IF(D19&gt;E19,3,IF(D19=E19,1,0)),"")</f>
        <v>0</v>
      </c>
      <c r="G19" s="10">
        <f>K11</f>
        <v>2</v>
      </c>
      <c r="H19" s="11">
        <f>K9</f>
        <v>1</v>
      </c>
      <c r="I19" s="12">
        <f>IF(G19&lt;&gt;"",IF(G19&gt;H19,3,IF(G19=H19,1,0)),"")</f>
        <v>3</v>
      </c>
      <c r="J19" s="10">
        <f>J13</f>
        <v>3</v>
      </c>
      <c r="K19" s="11">
        <f>J7</f>
        <v>4</v>
      </c>
      <c r="L19" s="12">
        <f>IF(J19&lt;&gt;"",IF(J19&gt;K19,3,IF(J19=K19,1,0)),"")</f>
        <v>0</v>
      </c>
      <c r="N19" s="3">
        <f>IF('RT Gr2'!C11&lt;&gt;N18,'RT Gr2'!C11,"")</f>
        <v>2</v>
      </c>
      <c r="O19" s="25" t="str">
        <f>'RT Gr2'!D11</f>
        <v>Altdorf</v>
      </c>
      <c r="S19" s="26">
        <f>'RT Gr2'!E11</f>
        <v>6</v>
      </c>
      <c r="T19" s="25">
        <f>IF(O19&gt;"",'RT Gr1'!I11,"")</f>
      </c>
      <c r="U19" s="25"/>
    </row>
    <row r="20" spans="1:21" ht="21" customHeight="1">
      <c r="A20" s="14">
        <f>L7</f>
        <v>6</v>
      </c>
      <c r="B20" s="15">
        <f>L11</f>
        <v>1</v>
      </c>
      <c r="C20" s="16">
        <f>IF(A20&lt;&gt;"",IF(A20&gt;B20,3,IF(A20=B20,1,0)),"")</f>
        <v>3</v>
      </c>
      <c r="D20" s="14">
        <f>M9</f>
        <v>2</v>
      </c>
      <c r="E20" s="15">
        <f>M13</f>
        <v>3</v>
      </c>
      <c r="F20" s="16">
        <f>IF(D20&lt;&gt;"",IF(D20&gt;E20,3,IF(D20=E20,1,0)),"")</f>
        <v>0</v>
      </c>
      <c r="G20" s="14">
        <f>L11</f>
        <v>1</v>
      </c>
      <c r="H20" s="15">
        <f>L7</f>
        <v>6</v>
      </c>
      <c r="I20" s="16">
        <f>IF(G20&lt;&gt;"",IF(G20&gt;H20,3,IF(G20=H20,1,0)),"")</f>
        <v>0</v>
      </c>
      <c r="J20" s="14">
        <f>M13</f>
        <v>3</v>
      </c>
      <c r="K20" s="15">
        <f>M9</f>
        <v>2</v>
      </c>
      <c r="L20" s="16">
        <f>IF(J20&lt;&gt;"",IF(J20&gt;K20,3,IF(J20=K20,1,0)),"")</f>
        <v>3</v>
      </c>
      <c r="N20" s="3">
        <f>IF('RT Gr2'!C12&lt;&gt;N19,'RT Gr2'!C12,"")</f>
        <v>3</v>
      </c>
      <c r="O20" s="25" t="str">
        <f>'RT Gr2'!D12</f>
        <v>Mosnang</v>
      </c>
      <c r="S20" s="26">
        <f>'RT Gr2'!E12</f>
        <v>3</v>
      </c>
      <c r="T20" s="25">
        <f>IF(O20&gt;"",'RT Gr1'!I12,"")</f>
      </c>
      <c r="U20" s="25"/>
    </row>
    <row r="21" spans="1:21" ht="21" customHeight="1" thickBot="1">
      <c r="A21" s="17">
        <f>O7</f>
        <v>4</v>
      </c>
      <c r="B21" s="18">
        <f>O9</f>
        <v>1</v>
      </c>
      <c r="C21" s="13">
        <f>IF(A21&lt;&gt;"",IF(A21&gt;B21,3,IF(A21=B21,1,0)),"")</f>
        <v>3</v>
      </c>
      <c r="D21" s="17">
        <f>O9</f>
        <v>1</v>
      </c>
      <c r="E21" s="18">
        <f>O7</f>
        <v>4</v>
      </c>
      <c r="F21" s="13">
        <f>IF(D21&lt;&gt;"",IF(D21&gt;E21,3,IF(D21=E21,1,0)),"")</f>
        <v>0</v>
      </c>
      <c r="G21" s="17">
        <f>N11</f>
        <v>3</v>
      </c>
      <c r="H21" s="18">
        <f>N13</f>
        <v>7</v>
      </c>
      <c r="I21" s="13">
        <f>IF(G21&lt;&gt;"",IF(G21&gt;H21,3,IF(G21=H21,1,0)),"")</f>
        <v>0</v>
      </c>
      <c r="J21" s="17">
        <f>N13</f>
        <v>7</v>
      </c>
      <c r="K21" s="18">
        <f>N11</f>
        <v>3</v>
      </c>
      <c r="L21" s="13">
        <f>IF(J21&lt;&gt;"",IF(J21&gt;K21,3,IF(J21=K21,1,0)),"")</f>
        <v>3</v>
      </c>
      <c r="N21" s="3">
        <f>IF('RT Gr2'!C13&lt;&gt;N20,'RT Gr2'!C13,"")</f>
        <v>4</v>
      </c>
      <c r="O21" s="25" t="str">
        <f>'RT Gr2'!D13</f>
        <v>Oftringen</v>
      </c>
      <c r="S21" s="26">
        <f>'RT Gr2'!E13</f>
        <v>0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14</v>
      </c>
      <c r="B22" s="11">
        <f>IF(A19&lt;&gt;"",SUM(B19:B21),"")</f>
        <v>5</v>
      </c>
      <c r="C22" s="19">
        <f>IF(A19&lt;&gt;"",SUM(C19:C21),"")</f>
        <v>9</v>
      </c>
      <c r="D22" s="10">
        <f>IF(D19&lt;&gt;"",SUM(D19:D21),"")</f>
        <v>4</v>
      </c>
      <c r="E22" s="11">
        <f>IF(D19&lt;&gt;"",SUM(E19:E21),"")</f>
        <v>9</v>
      </c>
      <c r="F22" s="19">
        <f>IF(D19&lt;&gt;"",SUM(F19:F21),"")</f>
        <v>0</v>
      </c>
      <c r="G22" s="10">
        <f>IF(G19&lt;&gt;"",SUM(G19:G21),"")</f>
        <v>6</v>
      </c>
      <c r="H22" s="11">
        <f>IF(G19&lt;&gt;"",SUM(H19:H21),"")</f>
        <v>14</v>
      </c>
      <c r="I22" s="19">
        <f>IF(G19&lt;&gt;"",SUM(I19:I21),"")</f>
        <v>3</v>
      </c>
      <c r="J22" s="10">
        <f>IF(J19&lt;&gt;"",SUM(J19:J21),"")</f>
        <v>13</v>
      </c>
      <c r="K22" s="11">
        <f>IF(J19&lt;&gt;"",SUM(K19:K21),"")</f>
        <v>9</v>
      </c>
      <c r="L22" s="19">
        <f>IF(J19&lt;&gt;"",SUM(L19:L21),"")</f>
        <v>6</v>
      </c>
    </row>
    <row r="23" spans="1:12" ht="21" customHeight="1" thickBot="1">
      <c r="A23" s="76">
        <f>IF(A19&lt;&gt;"",A22-B22,"")</f>
        <v>9</v>
      </c>
      <c r="B23" s="77"/>
      <c r="C23" s="20"/>
      <c r="D23" s="76">
        <f>IF(D19&lt;&gt;"",D22-E22,"")</f>
        <v>-5</v>
      </c>
      <c r="E23" s="77"/>
      <c r="F23" s="20"/>
      <c r="G23" s="76">
        <f>IF(G19&lt;&gt;"",G22-H22,"")</f>
        <v>-8</v>
      </c>
      <c r="H23" s="77"/>
      <c r="I23" s="20"/>
      <c r="J23" s="76">
        <f>IF(J19&lt;&gt;"",J22-K22,"")</f>
        <v>4</v>
      </c>
      <c r="K23" s="77"/>
      <c r="L23" s="20"/>
    </row>
  </sheetData>
  <sheetProtection/>
  <mergeCells count="58">
    <mergeCell ref="A1:N1"/>
    <mergeCell ref="C2:M2"/>
    <mergeCell ref="C3:M3"/>
    <mergeCell ref="C4:M4"/>
    <mergeCell ref="D6:G6"/>
    <mergeCell ref="H6:I6"/>
    <mergeCell ref="A7:C8"/>
    <mergeCell ref="H7:I7"/>
    <mergeCell ref="J7:J8"/>
    <mergeCell ref="K7:K8"/>
    <mergeCell ref="L7:L8"/>
    <mergeCell ref="D7:G7"/>
    <mergeCell ref="D8:G8"/>
    <mergeCell ref="M7:M8"/>
    <mergeCell ref="N7:N8"/>
    <mergeCell ref="O7:O8"/>
    <mergeCell ref="H8:I8"/>
    <mergeCell ref="A9:C10"/>
    <mergeCell ref="H9:I9"/>
    <mergeCell ref="J9:J10"/>
    <mergeCell ref="K9:K10"/>
    <mergeCell ref="D9:G9"/>
    <mergeCell ref="D10:G10"/>
    <mergeCell ref="L9:L10"/>
    <mergeCell ref="M9:M10"/>
    <mergeCell ref="N9:N10"/>
    <mergeCell ref="O9:O10"/>
    <mergeCell ref="H10:I10"/>
    <mergeCell ref="A11:C12"/>
    <mergeCell ref="H11:I11"/>
    <mergeCell ref="J11:J12"/>
    <mergeCell ref="K11:K12"/>
    <mergeCell ref="L11:L12"/>
    <mergeCell ref="D11:G11"/>
    <mergeCell ref="D12:G12"/>
    <mergeCell ref="M11:M12"/>
    <mergeCell ref="N11:N12"/>
    <mergeCell ref="O11:O12"/>
    <mergeCell ref="H12:I12"/>
    <mergeCell ref="O13:O14"/>
    <mergeCell ref="H14:I14"/>
    <mergeCell ref="D18:F18"/>
    <mergeCell ref="G18:I18"/>
    <mergeCell ref="J18:L18"/>
    <mergeCell ref="M13:M14"/>
    <mergeCell ref="N13:N14"/>
    <mergeCell ref="L13:L14"/>
    <mergeCell ref="D13:G13"/>
    <mergeCell ref="D14:G14"/>
    <mergeCell ref="A13:C14"/>
    <mergeCell ref="H13:I13"/>
    <mergeCell ref="A23:B23"/>
    <mergeCell ref="D23:E23"/>
    <mergeCell ref="G23:H23"/>
    <mergeCell ref="J23:K23"/>
    <mergeCell ref="J13:J14"/>
    <mergeCell ref="K13:K14"/>
    <mergeCell ref="A18:C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Gr1'!A7</f>
        <v>Schöftland</v>
      </c>
      <c r="B2">
        <f>IF('RP Gr1'!A$22&lt;&gt;"",'RP Gr1'!A$22,0)</f>
        <v>8</v>
      </c>
      <c r="C2">
        <f>IF('RP Gr1'!B$22&lt;&gt;"",'RP Gr1'!B$22,0)</f>
        <v>8</v>
      </c>
      <c r="D2">
        <f>IF('RP Gr1'!C$22&lt;&gt;"",'RP Gr1'!C$22,0)</f>
        <v>3</v>
      </c>
      <c r="E2">
        <f>D2*100000-F2*1000+(B2-C2)*100+B2</f>
        <v>297008</v>
      </c>
      <c r="F2">
        <f>COUNT('RP Gr1'!A$19:A$21)</f>
        <v>3</v>
      </c>
      <c r="G2">
        <f>RANK(E2,E$2:E$5)</f>
        <v>3</v>
      </c>
      <c r="H2">
        <f>E2*10+9-J2</f>
        <v>2970087</v>
      </c>
      <c r="I2">
        <f>IF(SUM($D$2:$D$5)&gt;0,RANK(H2,H$2:H$5),"")</f>
        <v>3</v>
      </c>
      <c r="J2">
        <f>ROW(G2)</f>
        <v>2</v>
      </c>
    </row>
    <row r="3" spans="1:10" ht="12.75">
      <c r="A3" t="str">
        <f>'RP Gr1'!A9</f>
        <v>Waldrems DE</v>
      </c>
      <c r="B3">
        <f>IF('RP Gr1'!D$22&lt;&gt;"",'RP Gr1'!D$22,0)</f>
        <v>12</v>
      </c>
      <c r="C3">
        <f>IF('RP Gr1'!E$22&lt;&gt;"",'RP Gr1'!E$22,0)</f>
        <v>10</v>
      </c>
      <c r="D3">
        <f>IF('RP Gr1'!F$22&lt;&gt;"",'RP Gr1'!F$22,0)</f>
        <v>6</v>
      </c>
      <c r="E3">
        <f>D3*100000-F3*1000+(B3-C3)*100+B3</f>
        <v>597212</v>
      </c>
      <c r="F3">
        <f>COUNT('RP Gr1'!D$19:D$21)</f>
        <v>3</v>
      </c>
      <c r="G3">
        <f>RANK(E3,E$2:E$5)</f>
        <v>2</v>
      </c>
      <c r="H3">
        <f>E3*10+9-J3</f>
        <v>5972126</v>
      </c>
      <c r="I3">
        <f>IF(SUM($D$2:$D$5)&gt;0,RANK(H3,H$2:H$5),"")</f>
        <v>2</v>
      </c>
      <c r="J3">
        <f>ROW(G3)</f>
        <v>3</v>
      </c>
    </row>
    <row r="4" spans="1:10" ht="12.75">
      <c r="A4" t="str">
        <f>'RP Gr1'!A11</f>
        <v>Winterthur</v>
      </c>
      <c r="B4">
        <f>IF('RP Gr1'!G$22&lt;&gt;"",'RP Gr1'!G$22,0)</f>
        <v>3</v>
      </c>
      <c r="C4">
        <f>IF('RP Gr1'!H$22&lt;&gt;"",'RP Gr1'!H$22,0)</f>
        <v>10</v>
      </c>
      <c r="D4">
        <f>IF('RP Gr1'!I$22&lt;&gt;"",'RP Gr1'!I$22,0)</f>
        <v>0</v>
      </c>
      <c r="E4">
        <f>D4*100000-F4*1000+(B4-C4)*100+B4</f>
        <v>-3697</v>
      </c>
      <c r="F4">
        <f>COUNT('RP Gr1'!G$19:G$21)</f>
        <v>3</v>
      </c>
      <c r="G4">
        <f>RANK(E4,E$2:E$5)</f>
        <v>4</v>
      </c>
      <c r="H4">
        <f>E4*10+9-J4</f>
        <v>-36965</v>
      </c>
      <c r="I4">
        <f>IF(SUM($D$2:$D$5)&gt;0,RANK(H4,H$2:H$5),"")</f>
        <v>4</v>
      </c>
      <c r="J4">
        <f>ROW(G4)</f>
        <v>4</v>
      </c>
    </row>
    <row r="5" spans="1:10" ht="12.75">
      <c r="A5" t="str">
        <f>'RP Gr1'!A13</f>
        <v>Frauenfeld</v>
      </c>
      <c r="B5">
        <f>IF('RP Gr1'!J$22&lt;&gt;"",'RP Gr1'!J$22,0)</f>
        <v>15</v>
      </c>
      <c r="C5">
        <f>IF('RP Gr1'!K$22&lt;&gt;"",'RP Gr1'!K$22,0)</f>
        <v>10</v>
      </c>
      <c r="D5">
        <f>IF('RP Gr1'!L$22&lt;&gt;"",'RP Gr1'!L$22,0)</f>
        <v>9</v>
      </c>
      <c r="E5">
        <f>D5*100000-F5*1000+(B5-C5)*100+B5</f>
        <v>897515</v>
      </c>
      <c r="F5">
        <f>COUNT('RP Gr1'!J$19:J$21)</f>
        <v>3</v>
      </c>
      <c r="G5">
        <f>RANK(E5,E$2:E$5)</f>
        <v>1</v>
      </c>
      <c r="H5">
        <f>E5*10+9-J5</f>
        <v>8975154</v>
      </c>
      <c r="I5">
        <f>IF(SUM($D$2:$D$5)&gt;0,RANK(H5,H$2:H$5),"")</f>
        <v>1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Frauenfeld</v>
      </c>
      <c r="E10">
        <f ca="1">IF(ISERROR(INDIRECT("D"&amp;$B10)),"",INDIRECT("D"&amp;$B10))</f>
        <v>9</v>
      </c>
      <c r="F10">
        <f ca="1">IF(ISERROR(INDIRECT("B"&amp;$B10)),"",INDIRECT("B"&amp;$B10))</f>
        <v>15</v>
      </c>
      <c r="G10">
        <f ca="1">IF(ISERROR(INDIRECT("C"&amp;$B10)),"",INDIRECT("C"&amp;$B10))</f>
        <v>10</v>
      </c>
      <c r="H10" s="24" t="str">
        <f>IF(ISERROR(F10-G10),"",IF(F10-G10&gt;0,"+"&amp;F10-G10,F10-G10))</f>
        <v>+5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Waldrems DE</v>
      </c>
      <c r="E11">
        <f ca="1">IF(ISERROR(INDIRECT("D"&amp;$B11)),"",INDIRECT("D"&amp;$B11))</f>
        <v>6</v>
      </c>
      <c r="F11">
        <f ca="1">IF(ISERROR(INDIRECT("B"&amp;$B11)),"",INDIRECT("B"&amp;$B11))</f>
        <v>12</v>
      </c>
      <c r="G11">
        <f ca="1">IF(ISERROR(INDIRECT("C"&amp;$B11)),"",INDIRECT("C"&amp;$B11))</f>
        <v>10</v>
      </c>
      <c r="H11" s="24" t="str">
        <f>IF(ISERROR(F11-G11),"",IF(F11-G11&gt;0,"+"&amp;F11-G11,F11-G11))</f>
        <v>+2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Schöftland</v>
      </c>
      <c r="E12">
        <f ca="1">IF(ISERROR(INDIRECT("D"&amp;$B12)),"",INDIRECT("D"&amp;$B12))</f>
        <v>3</v>
      </c>
      <c r="F12">
        <f ca="1">IF(ISERROR(INDIRECT("B"&amp;$B12)),"",INDIRECT("B"&amp;$B12))</f>
        <v>8</v>
      </c>
      <c r="G12">
        <f ca="1">IF(ISERROR(INDIRECT("C"&amp;$B12)),"",INDIRECT("C"&amp;$B12))</f>
        <v>8</v>
      </c>
      <c r="H12" s="24">
        <f>IF(ISERROR(F12-G12),"",IF(F12-G12&gt;0,"+"&amp;F12-G12,F12-G12))</f>
        <v>0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Winterthur</v>
      </c>
      <c r="E13">
        <f ca="1">IF(ISERROR(INDIRECT("D"&amp;$B13)),"",INDIRECT("D"&amp;$B13))</f>
        <v>0</v>
      </c>
      <c r="F13">
        <f ca="1">IF(ISERROR(INDIRECT("B"&amp;$B13)),"",INDIRECT("B"&amp;$B13))</f>
        <v>3</v>
      </c>
      <c r="G13">
        <f ca="1">IF(ISERROR(INDIRECT("C"&amp;$B13)),"",INDIRECT("C"&amp;$B13))</f>
        <v>10</v>
      </c>
      <c r="H13" s="24">
        <f>IF(ISERROR(F13-G13),"",IF(F13-G13&gt;0,"+"&amp;F13-G13,F13-G13))</f>
        <v>-7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Gr2'!A7</f>
        <v>Liestal</v>
      </c>
      <c r="B2">
        <f>IF('RP Gr2'!A$22&lt;&gt;"",'RP Gr2'!A$22,0)</f>
        <v>14</v>
      </c>
      <c r="C2">
        <f>IF('RP Gr2'!B$22&lt;&gt;"",'RP Gr2'!B$22,0)</f>
        <v>5</v>
      </c>
      <c r="D2">
        <f>IF('RP Gr2'!C$22&lt;&gt;"",'RP Gr2'!C$22,0)</f>
        <v>9</v>
      </c>
      <c r="E2">
        <f>D2*100000-F2*1000+(B2-C2)*100+B2</f>
        <v>897914</v>
      </c>
      <c r="F2">
        <f>COUNT('RP Gr2'!A$19:A$21)</f>
        <v>3</v>
      </c>
      <c r="G2">
        <f>RANK(E2,E$2:E$5)</f>
        <v>1</v>
      </c>
      <c r="H2">
        <f>E2*10+9-J2</f>
        <v>8979147</v>
      </c>
      <c r="I2">
        <f>IF(SUM($D$2:$D$5)&gt;0,RANK(H2,H$2:H$5),"")</f>
        <v>1</v>
      </c>
      <c r="J2">
        <f>ROW(G2)</f>
        <v>2</v>
      </c>
    </row>
    <row r="3" spans="1:10" ht="12.75">
      <c r="A3" t="str">
        <f>'RP Gr2'!A9</f>
        <v>Oftringen</v>
      </c>
      <c r="B3">
        <f>IF('RP Gr2'!D$22&lt;&gt;"",'RP Gr2'!D$22,0)</f>
        <v>4</v>
      </c>
      <c r="C3">
        <f>IF('RP Gr2'!E$22&lt;&gt;"",'RP Gr2'!E$22,0)</f>
        <v>9</v>
      </c>
      <c r="D3">
        <f>IF('RP Gr2'!F$22&lt;&gt;"",'RP Gr2'!F$22,0)</f>
        <v>0</v>
      </c>
      <c r="E3">
        <f>D3*100000-F3*1000+(B3-C3)*100+B3</f>
        <v>-3496</v>
      </c>
      <c r="F3">
        <f>COUNT('RP Gr2'!D$19:D$21)</f>
        <v>3</v>
      </c>
      <c r="G3">
        <f>RANK(E3,E$2:E$5)</f>
        <v>4</v>
      </c>
      <c r="H3">
        <f>E3*10+9-J3</f>
        <v>-34954</v>
      </c>
      <c r="I3">
        <f>IF(SUM($D$2:$D$5)&gt;0,RANK(H3,H$2:H$5),"")</f>
        <v>4</v>
      </c>
      <c r="J3">
        <f>ROW(G3)</f>
        <v>3</v>
      </c>
    </row>
    <row r="4" spans="1:10" ht="12.75">
      <c r="A4" t="str">
        <f>'RP Gr2'!A11</f>
        <v>Mosnang</v>
      </c>
      <c r="B4">
        <f>IF('RP Gr2'!G$22&lt;&gt;"",'RP Gr2'!G$22,0)</f>
        <v>6</v>
      </c>
      <c r="C4">
        <f>IF('RP Gr2'!H$22&lt;&gt;"",'RP Gr2'!H$22,0)</f>
        <v>14</v>
      </c>
      <c r="D4">
        <f>IF('RP Gr2'!I$22&lt;&gt;"",'RP Gr2'!I$22,0)</f>
        <v>3</v>
      </c>
      <c r="E4">
        <f>D4*100000-F4*1000+(B4-C4)*100+B4</f>
        <v>296206</v>
      </c>
      <c r="F4">
        <f>COUNT('RP Gr2'!G$19:G$21)</f>
        <v>3</v>
      </c>
      <c r="G4">
        <f>RANK(E4,E$2:E$5)</f>
        <v>3</v>
      </c>
      <c r="H4">
        <f>E4*10+9-J4</f>
        <v>2962065</v>
      </c>
      <c r="I4">
        <f>IF(SUM($D$2:$D$5)&gt;0,RANK(H4,H$2:H$5),"")</f>
        <v>3</v>
      </c>
      <c r="J4">
        <f>ROW(G4)</f>
        <v>4</v>
      </c>
    </row>
    <row r="5" spans="1:10" ht="12.75">
      <c r="A5" t="str">
        <f>'RP Gr2'!A13</f>
        <v>Altdorf</v>
      </c>
      <c r="B5">
        <f>IF('RP Gr2'!J$22&lt;&gt;"",'RP Gr2'!J$22,0)</f>
        <v>13</v>
      </c>
      <c r="C5">
        <f>IF('RP Gr2'!K$22&lt;&gt;"",'RP Gr2'!K$22,0)</f>
        <v>9</v>
      </c>
      <c r="D5">
        <f>IF('RP Gr2'!L$22&lt;&gt;"",'RP Gr2'!L$22,0)</f>
        <v>6</v>
      </c>
      <c r="E5">
        <f>D5*100000-F5*1000+(B5-C5)*100+B5</f>
        <v>597413</v>
      </c>
      <c r="F5">
        <f>COUNT('RP Gr2'!J$19:J$21)</f>
        <v>3</v>
      </c>
      <c r="G5">
        <f>RANK(E5,E$2:E$5)</f>
        <v>2</v>
      </c>
      <c r="H5">
        <f>E5*10+9-J5</f>
        <v>5974134</v>
      </c>
      <c r="I5">
        <f>IF(SUM($D$2:$D$5)&gt;0,RANK(H5,H$2:H$5),"")</f>
        <v>2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Liestal</v>
      </c>
      <c r="E10">
        <f ca="1">IF(ISERROR(INDIRECT("D"&amp;$B10)),"",INDIRECT("D"&amp;$B10))</f>
        <v>9</v>
      </c>
      <c r="F10">
        <f ca="1">IF(ISERROR(INDIRECT("B"&amp;$B10)),"",INDIRECT("B"&amp;$B10))</f>
        <v>14</v>
      </c>
      <c r="G10">
        <f ca="1">IF(ISERROR(INDIRECT("C"&amp;$B10)),"",INDIRECT("C"&amp;$B10))</f>
        <v>5</v>
      </c>
      <c r="H10" s="24" t="str">
        <f>IF(ISERROR(F10-G10),"",IF(F10-G10&gt;0,"+"&amp;F10-G10,F10-G10))</f>
        <v>+9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Altdorf</v>
      </c>
      <c r="E11">
        <f ca="1">IF(ISERROR(INDIRECT("D"&amp;$B11)),"",INDIRECT("D"&amp;$B11))</f>
        <v>6</v>
      </c>
      <c r="F11">
        <f ca="1">IF(ISERROR(INDIRECT("B"&amp;$B11)),"",INDIRECT("B"&amp;$B11))</f>
        <v>13</v>
      </c>
      <c r="G11">
        <f ca="1">IF(ISERROR(INDIRECT("C"&amp;$B11)),"",INDIRECT("C"&amp;$B11))</f>
        <v>9</v>
      </c>
      <c r="H11" s="24" t="str">
        <f>IF(ISERROR(F11-G11),"",IF(F11-G11&gt;0,"+"&amp;F11-G11,F11-G11))</f>
        <v>+4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4</v>
      </c>
      <c r="C12">
        <f ca="1">IF(ISERROR(INDIRECT("G"&amp;$B12)),"",INDIRECT("G"&amp;$B12))</f>
        <v>3</v>
      </c>
      <c r="D12" t="str">
        <f ca="1">IF(ISERROR(INDIRECT("A"&amp;$B12)),"",INDIRECT("A"&amp;$B12))</f>
        <v>Mosnang</v>
      </c>
      <c r="E12">
        <f ca="1">IF(ISERROR(INDIRECT("D"&amp;$B12)),"",INDIRECT("D"&amp;$B12))</f>
        <v>3</v>
      </c>
      <c r="F12">
        <f ca="1">IF(ISERROR(INDIRECT("B"&amp;$B12)),"",INDIRECT("B"&amp;$B12))</f>
        <v>6</v>
      </c>
      <c r="G12">
        <f ca="1">IF(ISERROR(INDIRECT("C"&amp;$B12)),"",INDIRECT("C"&amp;$B12))</f>
        <v>14</v>
      </c>
      <c r="H12" s="24">
        <f>IF(ISERROR(F12-G12),"",IF(F12-G12&gt;0,"+"&amp;F12-G12,F12-G12))</f>
        <v>-8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3</v>
      </c>
      <c r="C13">
        <f ca="1">IF(ISERROR(INDIRECT("G"&amp;$B13)),"",INDIRECT("G"&amp;$B13))</f>
        <v>4</v>
      </c>
      <c r="D13" t="str">
        <f ca="1">IF(ISERROR(INDIRECT("A"&amp;$B13)),"",INDIRECT("A"&amp;$B13))</f>
        <v>Oftringen</v>
      </c>
      <c r="E13">
        <f ca="1">IF(ISERROR(INDIRECT("D"&amp;$B13)),"",INDIRECT("D"&amp;$B13))</f>
        <v>0</v>
      </c>
      <c r="F13">
        <f ca="1">IF(ISERROR(INDIRECT("B"&amp;$B13)),"",INDIRECT("B"&amp;$B13))</f>
        <v>4</v>
      </c>
      <c r="G13">
        <f ca="1">IF(ISERROR(INDIRECT("C"&amp;$B13)),"",INDIRECT("C"&amp;$B13))</f>
        <v>9</v>
      </c>
      <c r="H13" s="24">
        <f>IF(ISERROR(F13-G13),"",IF(F13-G13&gt;0,"+"&amp;F13-G13,F13-G13))</f>
        <v>-5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5">
      <selection activeCell="B34" sqref="B34:G34"/>
    </sheetView>
  </sheetViews>
  <sheetFormatPr defaultColWidth="11.421875" defaultRowHeight="12.75"/>
  <cols>
    <col min="1" max="1" width="9.7109375" style="0" customWidth="1"/>
    <col min="3" max="3" width="16.140625" style="0" customWidth="1"/>
    <col min="4" max="4" width="4.140625" style="0" customWidth="1"/>
    <col min="5" max="5" width="23.7109375" style="0" customWidth="1"/>
    <col min="6" max="6" width="4.28125" style="0" customWidth="1"/>
    <col min="7" max="7" width="7.8515625" style="0" customWidth="1"/>
    <col min="8" max="8" width="3.28125" style="0" customWidth="1"/>
    <col min="9" max="9" width="7.7109375" style="0" customWidth="1"/>
  </cols>
  <sheetData>
    <row r="1" spans="1:9" ht="2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">
      <c r="A2" s="102" t="s">
        <v>64</v>
      </c>
      <c r="B2" s="51"/>
      <c r="C2" s="51"/>
      <c r="D2" s="51"/>
      <c r="E2" s="51"/>
      <c r="F2" s="51"/>
      <c r="G2" s="51"/>
      <c r="H2" s="51"/>
      <c r="I2" s="51"/>
    </row>
    <row r="3" spans="1:9" ht="15">
      <c r="A3" s="27" t="s">
        <v>0</v>
      </c>
      <c r="B3" s="101" t="s">
        <v>49</v>
      </c>
      <c r="C3" s="51"/>
      <c r="D3" s="51"/>
      <c r="E3" s="51"/>
      <c r="F3" s="51"/>
      <c r="G3" s="51"/>
      <c r="H3" s="51"/>
      <c r="I3" s="51"/>
    </row>
    <row r="4" spans="1:9" ht="15">
      <c r="A4" s="29" t="s">
        <v>1</v>
      </c>
      <c r="B4" s="101" t="s">
        <v>80</v>
      </c>
      <c r="C4" s="51"/>
      <c r="D4" s="51"/>
      <c r="E4" s="51"/>
      <c r="F4" s="51"/>
      <c r="G4" s="51"/>
      <c r="H4" s="51"/>
      <c r="I4" s="51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98"/>
      <c r="B6" s="98"/>
      <c r="C6" s="98"/>
      <c r="D6" s="1"/>
      <c r="E6" s="7"/>
      <c r="F6" s="7"/>
      <c r="G6" s="1"/>
      <c r="H6" s="1"/>
      <c r="I6" s="1"/>
    </row>
    <row r="7" spans="1:9" ht="15">
      <c r="A7" s="99" t="s">
        <v>24</v>
      </c>
      <c r="B7" s="99"/>
      <c r="C7" s="99"/>
      <c r="D7" s="100"/>
      <c r="E7" s="100"/>
      <c r="F7" s="30"/>
      <c r="G7" s="32"/>
      <c r="H7" s="32"/>
      <c r="I7" s="32"/>
    </row>
    <row r="8" spans="1:9" ht="15">
      <c r="A8" s="99" t="s">
        <v>25</v>
      </c>
      <c r="B8" s="99"/>
      <c r="C8" s="99"/>
      <c r="D8" s="32"/>
      <c r="E8" s="32"/>
      <c r="F8" s="32"/>
      <c r="G8" s="32"/>
      <c r="H8" s="32"/>
      <c r="I8" s="32"/>
    </row>
    <row r="9" spans="1:9" ht="15">
      <c r="A9" s="31"/>
      <c r="B9" s="31"/>
      <c r="C9" s="31"/>
      <c r="D9" s="32"/>
      <c r="E9" s="32"/>
      <c r="F9" s="32"/>
      <c r="G9" s="32"/>
      <c r="H9" s="32"/>
      <c r="I9" s="32"/>
    </row>
    <row r="10" spans="1:9" ht="15">
      <c r="A10" s="99" t="s">
        <v>50</v>
      </c>
      <c r="B10" s="99"/>
      <c r="C10" s="99"/>
      <c r="D10" s="32"/>
      <c r="E10" s="32"/>
      <c r="F10" s="32"/>
      <c r="G10" s="32"/>
      <c r="H10" s="32"/>
      <c r="I10" s="32"/>
    </row>
    <row r="11" spans="1:9" ht="21" customHeight="1">
      <c r="A11" s="3">
        <v>13</v>
      </c>
      <c r="B11" s="103" t="str">
        <f>'RP Gr1'!O19</f>
        <v>Waldrems DE</v>
      </c>
      <c r="C11" s="103"/>
      <c r="D11" s="33" t="s">
        <v>3</v>
      </c>
      <c r="E11" s="34" t="str">
        <f>'RP Gr2'!O18</f>
        <v>Liestal</v>
      </c>
      <c r="F11" s="35"/>
      <c r="G11" s="21">
        <v>6</v>
      </c>
      <c r="H11" s="6" t="s">
        <v>4</v>
      </c>
      <c r="I11" s="21">
        <v>2</v>
      </c>
    </row>
    <row r="12" spans="1:9" ht="15">
      <c r="A12" s="3"/>
      <c r="B12" s="97" t="s">
        <v>26</v>
      </c>
      <c r="C12" s="97"/>
      <c r="D12" s="40" t="s">
        <v>3</v>
      </c>
      <c r="E12" s="37" t="s">
        <v>27</v>
      </c>
      <c r="F12" s="35"/>
      <c r="G12" s="38"/>
      <c r="H12" s="39" t="s">
        <v>4</v>
      </c>
      <c r="I12" s="38"/>
    </row>
    <row r="13" spans="1:9" ht="20.25" customHeight="1">
      <c r="A13" s="3">
        <v>14</v>
      </c>
      <c r="B13" s="103" t="str">
        <f>'RP Gr1'!O18</f>
        <v>Frauenfeld</v>
      </c>
      <c r="C13" s="103"/>
      <c r="D13" s="40" t="s">
        <v>3</v>
      </c>
      <c r="E13" s="34" t="str">
        <f>'RP Gr2'!O19</f>
        <v>Altdorf</v>
      </c>
      <c r="F13" s="35"/>
      <c r="G13" s="21">
        <v>4</v>
      </c>
      <c r="H13" s="39" t="s">
        <v>4</v>
      </c>
      <c r="I13" s="21">
        <v>3</v>
      </c>
    </row>
    <row r="14" spans="1:9" ht="15">
      <c r="A14" s="3"/>
      <c r="B14" s="97" t="s">
        <v>28</v>
      </c>
      <c r="C14" s="97"/>
      <c r="D14" s="40" t="s">
        <v>3</v>
      </c>
      <c r="E14" s="37" t="s">
        <v>29</v>
      </c>
      <c r="F14" s="35"/>
      <c r="G14" s="38"/>
      <c r="H14" s="39"/>
      <c r="I14" s="38"/>
    </row>
    <row r="15" spans="1:9" ht="15">
      <c r="A15" s="3"/>
      <c r="B15" s="36"/>
      <c r="C15" s="36"/>
      <c r="D15" s="40"/>
      <c r="E15" s="37"/>
      <c r="F15" s="35"/>
      <c r="G15" s="38"/>
      <c r="H15" s="39"/>
      <c r="I15" s="38"/>
    </row>
    <row r="16" spans="1:9" ht="15">
      <c r="A16" s="3" t="s">
        <v>30</v>
      </c>
      <c r="B16" s="36"/>
      <c r="C16" s="36"/>
      <c r="D16" s="40"/>
      <c r="E16" s="37"/>
      <c r="F16" s="35"/>
      <c r="G16" s="38"/>
      <c r="H16" s="39"/>
      <c r="I16" s="38"/>
    </row>
    <row r="17" spans="1:9" ht="18.75" customHeight="1">
      <c r="A17" s="3">
        <v>15</v>
      </c>
      <c r="B17" s="103" t="str">
        <f>'RP Gr1'!O21</f>
        <v>Winterthur</v>
      </c>
      <c r="C17" s="103"/>
      <c r="D17" s="40" t="s">
        <v>3</v>
      </c>
      <c r="E17" s="34" t="str">
        <f>'RP Gr2'!O21</f>
        <v>Oftringen</v>
      </c>
      <c r="F17" s="35"/>
      <c r="G17" s="21">
        <v>3</v>
      </c>
      <c r="H17" s="39" t="s">
        <v>4</v>
      </c>
      <c r="I17" s="21">
        <v>8</v>
      </c>
    </row>
    <row r="18" spans="1:9" ht="15">
      <c r="A18" s="3"/>
      <c r="B18" s="97" t="s">
        <v>31</v>
      </c>
      <c r="C18" s="97"/>
      <c r="D18" s="40" t="s">
        <v>3</v>
      </c>
      <c r="E18" s="37" t="s">
        <v>32</v>
      </c>
      <c r="F18" s="35"/>
      <c r="G18" s="38"/>
      <c r="H18" s="39"/>
      <c r="I18" s="38"/>
    </row>
    <row r="19" spans="1:9" ht="15">
      <c r="A19" s="3"/>
      <c r="B19" s="36"/>
      <c r="C19" s="36"/>
      <c r="D19" s="40"/>
      <c r="E19" s="37"/>
      <c r="F19" s="35"/>
      <c r="G19" s="38"/>
      <c r="H19" s="39"/>
      <c r="I19" s="38"/>
    </row>
    <row r="20" spans="1:9" ht="15">
      <c r="A20" s="3" t="s">
        <v>33</v>
      </c>
      <c r="B20" s="36"/>
      <c r="C20" s="36"/>
      <c r="D20" s="40"/>
      <c r="E20" s="37"/>
      <c r="F20" s="35"/>
      <c r="G20" s="38"/>
      <c r="H20" s="39"/>
      <c r="I20" s="38"/>
    </row>
    <row r="21" spans="1:9" ht="19.5" customHeight="1">
      <c r="A21" s="3">
        <v>16</v>
      </c>
      <c r="B21" s="103" t="str">
        <f>'RP Gr1'!O20</f>
        <v>Schöftland</v>
      </c>
      <c r="C21" s="103"/>
      <c r="D21" s="40" t="s">
        <v>3</v>
      </c>
      <c r="E21" s="34" t="str">
        <f>'RP Gr2'!O20</f>
        <v>Mosnang</v>
      </c>
      <c r="F21" s="35"/>
      <c r="G21" s="21">
        <v>3</v>
      </c>
      <c r="H21" s="39" t="s">
        <v>4</v>
      </c>
      <c r="I21" s="21">
        <v>1</v>
      </c>
    </row>
    <row r="22" spans="1:9" ht="15">
      <c r="A22" s="3"/>
      <c r="B22" s="97" t="s">
        <v>34</v>
      </c>
      <c r="C22" s="97"/>
      <c r="D22" s="40" t="s">
        <v>3</v>
      </c>
      <c r="E22" s="37" t="s">
        <v>35</v>
      </c>
      <c r="F22" s="35"/>
      <c r="G22" s="38"/>
      <c r="H22" s="39"/>
      <c r="I22" s="38"/>
    </row>
    <row r="23" spans="1:9" ht="15">
      <c r="A23" s="3"/>
      <c r="B23" s="36"/>
      <c r="C23" s="36"/>
      <c r="D23" s="40"/>
      <c r="E23" s="37"/>
      <c r="F23" s="35"/>
      <c r="G23" s="38"/>
      <c r="H23" s="39"/>
      <c r="I23" s="38"/>
    </row>
    <row r="24" spans="1:9" ht="15">
      <c r="A24" s="3" t="s">
        <v>36</v>
      </c>
      <c r="B24" s="36"/>
      <c r="C24" s="36"/>
      <c r="D24" s="40"/>
      <c r="E24" s="37"/>
      <c r="F24" s="35"/>
      <c r="G24" s="38"/>
      <c r="H24" s="39"/>
      <c r="I24" s="38"/>
    </row>
    <row r="25" spans="1:9" ht="15">
      <c r="A25" s="3">
        <v>17</v>
      </c>
      <c r="B25" s="103" t="s">
        <v>65</v>
      </c>
      <c r="C25" s="104"/>
      <c r="D25" s="40" t="s">
        <v>3</v>
      </c>
      <c r="E25" s="34" t="s">
        <v>66</v>
      </c>
      <c r="F25" s="35"/>
      <c r="G25" s="21">
        <v>7</v>
      </c>
      <c r="H25" s="39" t="s">
        <v>4</v>
      </c>
      <c r="I25" s="21">
        <v>6</v>
      </c>
    </row>
    <row r="26" spans="1:9" ht="15">
      <c r="A26" s="3"/>
      <c r="B26" s="97" t="s">
        <v>40</v>
      </c>
      <c r="C26" s="105"/>
      <c r="D26" s="40" t="s">
        <v>3</v>
      </c>
      <c r="E26" s="37" t="s">
        <v>41</v>
      </c>
      <c r="F26" s="35"/>
      <c r="G26" s="38"/>
      <c r="H26" s="39"/>
      <c r="I26" s="38"/>
    </row>
    <row r="27" spans="1:9" ht="15">
      <c r="A27" s="3"/>
      <c r="B27" s="36"/>
      <c r="C27" s="41"/>
      <c r="D27" s="40"/>
      <c r="E27" s="37"/>
      <c r="F27" s="35"/>
      <c r="G27" s="38"/>
      <c r="H27" s="39"/>
      <c r="I27" s="38"/>
    </row>
    <row r="28" spans="1:9" ht="15">
      <c r="A28" s="3" t="s">
        <v>37</v>
      </c>
      <c r="B28" s="36"/>
      <c r="C28" s="41"/>
      <c r="D28" s="40"/>
      <c r="E28" s="37"/>
      <c r="F28" s="35"/>
      <c r="G28" s="38"/>
      <c r="H28" s="39"/>
      <c r="I28" s="38"/>
    </row>
    <row r="29" spans="1:9" ht="15">
      <c r="A29" s="42" t="s">
        <v>38</v>
      </c>
      <c r="B29" s="103" t="s">
        <v>54</v>
      </c>
      <c r="C29" s="104"/>
      <c r="D29" s="40" t="s">
        <v>3</v>
      </c>
      <c r="E29" s="34" t="s">
        <v>53</v>
      </c>
      <c r="F29" s="35"/>
      <c r="G29" s="21">
        <v>6</v>
      </c>
      <c r="H29" s="39" t="s">
        <v>4</v>
      </c>
      <c r="I29" s="21">
        <v>2</v>
      </c>
    </row>
    <row r="30" spans="1:9" ht="15">
      <c r="A30" s="3"/>
      <c r="B30" s="36" t="s">
        <v>42</v>
      </c>
      <c r="C30" s="41"/>
      <c r="D30" s="33"/>
      <c r="E30" s="37" t="s">
        <v>43</v>
      </c>
      <c r="F30" s="35"/>
      <c r="G30" s="38"/>
      <c r="H30" s="39"/>
      <c r="I30" s="38"/>
    </row>
    <row r="31" spans="1:9" ht="15">
      <c r="A31" s="3"/>
      <c r="B31" s="36"/>
      <c r="C31" s="41"/>
      <c r="D31" s="33"/>
      <c r="E31" s="37"/>
      <c r="F31" s="35"/>
      <c r="G31" s="38"/>
      <c r="H31" s="39"/>
      <c r="I31" s="38"/>
    </row>
    <row r="32" spans="1:9" ht="15">
      <c r="A32" s="3"/>
      <c r="B32" s="1"/>
      <c r="C32" s="1"/>
      <c r="D32" s="1"/>
      <c r="E32" s="1"/>
      <c r="F32" s="1"/>
      <c r="G32" s="1"/>
      <c r="H32" s="1"/>
      <c r="I32" s="1"/>
    </row>
    <row r="33" spans="1:9" ht="15">
      <c r="A33" s="7" t="s">
        <v>5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3">
        <v>1</v>
      </c>
      <c r="B34" s="106" t="s">
        <v>54</v>
      </c>
      <c r="C34" s="107"/>
      <c r="D34" s="107"/>
      <c r="E34" s="107"/>
      <c r="F34" s="107"/>
      <c r="G34" s="107"/>
      <c r="H34" s="8"/>
      <c r="I34" s="8"/>
    </row>
    <row r="35" spans="1:9" ht="15">
      <c r="A35" s="3">
        <v>2</v>
      </c>
      <c r="B35" s="108" t="s">
        <v>53</v>
      </c>
      <c r="C35" s="109"/>
      <c r="D35" s="109"/>
      <c r="E35" s="109"/>
      <c r="F35" s="109"/>
      <c r="G35" s="109"/>
      <c r="H35" s="8"/>
      <c r="I35" s="8"/>
    </row>
    <row r="36" spans="1:9" ht="15">
      <c r="A36" s="3">
        <v>3</v>
      </c>
      <c r="B36" s="108" t="s">
        <v>65</v>
      </c>
      <c r="C36" s="109"/>
      <c r="D36" s="109"/>
      <c r="E36" s="109"/>
      <c r="F36" s="109"/>
      <c r="G36" s="109"/>
      <c r="H36" s="8"/>
      <c r="I36" s="8"/>
    </row>
    <row r="37" spans="1:9" ht="15">
      <c r="A37" s="3">
        <v>4</v>
      </c>
      <c r="B37" s="108" t="s">
        <v>66</v>
      </c>
      <c r="C37" s="109"/>
      <c r="D37" s="109"/>
      <c r="E37" s="109"/>
      <c r="F37" s="109"/>
      <c r="G37" s="109"/>
      <c r="H37" s="8"/>
      <c r="I37" s="8"/>
    </row>
    <row r="38" spans="1:9" ht="15">
      <c r="A38" s="3">
        <v>5</v>
      </c>
      <c r="B38" s="108" t="s">
        <v>51</v>
      </c>
      <c r="C38" s="109"/>
      <c r="D38" s="109"/>
      <c r="E38" s="109"/>
      <c r="F38" s="109"/>
      <c r="G38" s="109"/>
      <c r="H38" s="8"/>
      <c r="I38" s="8"/>
    </row>
    <row r="39" spans="1:9" ht="15">
      <c r="A39" s="3">
        <v>6</v>
      </c>
      <c r="B39" s="106" t="s">
        <v>46</v>
      </c>
      <c r="C39" s="107"/>
      <c r="D39" s="107"/>
      <c r="E39" s="107"/>
      <c r="F39" s="107"/>
      <c r="G39" s="107"/>
      <c r="H39" s="8"/>
      <c r="I39" s="8"/>
    </row>
    <row r="40" spans="1:9" ht="15">
      <c r="A40" s="3">
        <v>7</v>
      </c>
      <c r="B40" s="108" t="s">
        <v>47</v>
      </c>
      <c r="C40" s="109"/>
      <c r="D40" s="109"/>
      <c r="E40" s="109"/>
      <c r="F40" s="109"/>
      <c r="G40" s="109"/>
      <c r="H40" s="8"/>
      <c r="I40" s="8"/>
    </row>
    <row r="41" spans="1:9" ht="15">
      <c r="A41" s="3">
        <v>8</v>
      </c>
      <c r="B41" s="108" t="s">
        <v>52</v>
      </c>
      <c r="C41" s="109"/>
      <c r="D41" s="109"/>
      <c r="E41" s="109"/>
      <c r="F41" s="109"/>
      <c r="G41" s="109"/>
      <c r="H41" s="8"/>
      <c r="I41" s="8"/>
    </row>
  </sheetData>
  <sheetProtection/>
  <mergeCells count="27">
    <mergeCell ref="B41:G41"/>
    <mergeCell ref="B12:C12"/>
    <mergeCell ref="B14:C14"/>
    <mergeCell ref="B35:G35"/>
    <mergeCell ref="B36:G36"/>
    <mergeCell ref="B37:G37"/>
    <mergeCell ref="B38:G38"/>
    <mergeCell ref="B39:G39"/>
    <mergeCell ref="B40:G40"/>
    <mergeCell ref="B21:C21"/>
    <mergeCell ref="B22:C22"/>
    <mergeCell ref="B25:C25"/>
    <mergeCell ref="B26:C26"/>
    <mergeCell ref="B29:C29"/>
    <mergeCell ref="B34:G34"/>
    <mergeCell ref="A8:C8"/>
    <mergeCell ref="A10:C10"/>
    <mergeCell ref="B11:C11"/>
    <mergeCell ref="B13:C13"/>
    <mergeCell ref="B17:C17"/>
    <mergeCell ref="B18:C18"/>
    <mergeCell ref="A1:I1"/>
    <mergeCell ref="A6:C6"/>
    <mergeCell ref="A7:E7"/>
    <mergeCell ref="B3:I3"/>
    <mergeCell ref="B4:I4"/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I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7.421875" style="1" customWidth="1"/>
    <col min="8" max="8" width="3.7109375" style="1" customWidth="1"/>
    <col min="9" max="9" width="8.421875" style="1" customWidth="1"/>
    <col min="10" max="16384" width="11.421875" style="1" customWidth="1"/>
  </cols>
  <sheetData>
    <row r="1" spans="1:9" ht="21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>
      <c r="A2" s="27" t="s">
        <v>21</v>
      </c>
      <c r="B2" s="28"/>
      <c r="C2" s="48"/>
      <c r="D2" s="48"/>
      <c r="E2" s="48"/>
      <c r="F2" s="48"/>
      <c r="G2" s="48"/>
      <c r="H2" s="48"/>
      <c r="I2" s="48"/>
    </row>
    <row r="3" spans="1:9" ht="15">
      <c r="A3" s="27" t="s">
        <v>0</v>
      </c>
      <c r="B3" s="29"/>
      <c r="C3" s="110"/>
      <c r="D3" s="110"/>
      <c r="E3" s="110"/>
      <c r="F3" s="110"/>
      <c r="G3" s="100"/>
      <c r="H3" s="100"/>
      <c r="I3" s="100"/>
    </row>
    <row r="4" spans="1:9" ht="15">
      <c r="A4" s="29" t="s">
        <v>1</v>
      </c>
      <c r="B4" s="29"/>
      <c r="C4" s="99"/>
      <c r="D4" s="100"/>
      <c r="E4" s="100"/>
      <c r="F4" s="100"/>
      <c r="G4" s="100"/>
      <c r="H4" s="100"/>
      <c r="I4" s="100"/>
    </row>
    <row r="5" spans="1:2" ht="15">
      <c r="A5" s="29"/>
      <c r="B5" s="29"/>
    </row>
    <row r="6" spans="1:6" ht="15">
      <c r="A6" s="98"/>
      <c r="B6" s="98"/>
      <c r="C6" s="98"/>
      <c r="E6" s="7"/>
      <c r="F6" s="7"/>
    </row>
    <row r="7" spans="1:9" ht="15">
      <c r="A7" s="3" t="s">
        <v>30</v>
      </c>
      <c r="B7" s="36"/>
      <c r="C7" s="36"/>
      <c r="D7" s="40"/>
      <c r="E7" s="37"/>
      <c r="F7" s="35"/>
      <c r="G7" s="38"/>
      <c r="H7" s="39"/>
      <c r="I7" s="38"/>
    </row>
    <row r="8" spans="1:9" ht="32.25" customHeight="1">
      <c r="A8" s="3">
        <v>13</v>
      </c>
      <c r="B8" s="103" t="str">
        <f>'RP Gr1'!O21</f>
        <v>Winterthur</v>
      </c>
      <c r="C8" s="103"/>
      <c r="D8" s="40" t="s">
        <v>3</v>
      </c>
      <c r="E8" s="34" t="str">
        <f>'RP Gr2'!O21</f>
        <v>Oftringen</v>
      </c>
      <c r="F8" s="35"/>
      <c r="G8" s="21"/>
      <c r="H8" s="39" t="s">
        <v>4</v>
      </c>
      <c r="I8" s="21"/>
    </row>
    <row r="9" spans="1:9" ht="15">
      <c r="A9" s="3"/>
      <c r="B9" s="97" t="s">
        <v>31</v>
      </c>
      <c r="C9" s="97"/>
      <c r="D9" s="40" t="s">
        <v>3</v>
      </c>
      <c r="E9" s="37" t="s">
        <v>32</v>
      </c>
      <c r="F9" s="35"/>
      <c r="G9" s="38"/>
      <c r="H9" s="39"/>
      <c r="I9" s="38"/>
    </row>
    <row r="10" spans="1:9" ht="15">
      <c r="A10" s="3"/>
      <c r="B10" s="36"/>
      <c r="C10" s="36"/>
      <c r="D10" s="40"/>
      <c r="E10" s="37"/>
      <c r="F10" s="35"/>
      <c r="G10" s="38"/>
      <c r="H10" s="39"/>
      <c r="I10" s="38"/>
    </row>
    <row r="11" spans="1:9" ht="15">
      <c r="A11" s="3" t="s">
        <v>33</v>
      </c>
      <c r="B11" s="36"/>
      <c r="C11" s="36"/>
      <c r="D11" s="40"/>
      <c r="E11" s="37"/>
      <c r="F11" s="35"/>
      <c r="G11" s="38"/>
      <c r="H11" s="39"/>
      <c r="I11" s="38"/>
    </row>
    <row r="12" spans="1:9" ht="24.75" customHeight="1">
      <c r="A12" s="3">
        <v>14</v>
      </c>
      <c r="B12" s="103" t="str">
        <f>'RP Gr1'!O20</f>
        <v>Schöftland</v>
      </c>
      <c r="C12" s="103"/>
      <c r="D12" s="40" t="s">
        <v>3</v>
      </c>
      <c r="E12" s="34" t="str">
        <f>'RP Gr2'!O20</f>
        <v>Mosnang</v>
      </c>
      <c r="F12" s="35"/>
      <c r="G12" s="21"/>
      <c r="H12" s="39" t="s">
        <v>4</v>
      </c>
      <c r="I12" s="21"/>
    </row>
    <row r="13" spans="1:9" ht="15">
      <c r="A13" s="3"/>
      <c r="B13" s="97" t="s">
        <v>34</v>
      </c>
      <c r="C13" s="97"/>
      <c r="D13" s="40" t="s">
        <v>3</v>
      </c>
      <c r="E13" s="37" t="s">
        <v>35</v>
      </c>
      <c r="F13" s="35"/>
      <c r="G13" s="38"/>
      <c r="H13" s="39"/>
      <c r="I13" s="38"/>
    </row>
    <row r="14" spans="1:9" ht="21" customHeight="1">
      <c r="A14" s="3"/>
      <c r="B14" s="36"/>
      <c r="C14" s="36"/>
      <c r="D14" s="40"/>
      <c r="E14" s="37"/>
      <c r="F14" s="35"/>
      <c r="G14" s="38"/>
      <c r="H14" s="39"/>
      <c r="I14" s="38"/>
    </row>
    <row r="15" spans="1:9" ht="21" customHeight="1">
      <c r="A15" s="3" t="s">
        <v>36</v>
      </c>
      <c r="B15" s="36"/>
      <c r="C15" s="36"/>
      <c r="D15" s="40"/>
      <c r="E15" s="37"/>
      <c r="F15" s="35"/>
      <c r="G15" s="38"/>
      <c r="H15" s="39"/>
      <c r="I15" s="38"/>
    </row>
    <row r="16" spans="1:9" ht="21" customHeight="1">
      <c r="A16" s="3">
        <v>15</v>
      </c>
      <c r="B16" s="103" t="str">
        <f>'RP Gr1'!O19</f>
        <v>Waldrems DE</v>
      </c>
      <c r="C16" s="104"/>
      <c r="D16" s="40" t="s">
        <v>3</v>
      </c>
      <c r="E16" s="34" t="str">
        <f>'RP Gr2'!O19</f>
        <v>Altdorf</v>
      </c>
      <c r="F16" s="35"/>
      <c r="G16" s="21"/>
      <c r="H16" s="39" t="s">
        <v>4</v>
      </c>
      <c r="I16" s="21"/>
    </row>
    <row r="17" spans="1:9" ht="21" customHeight="1">
      <c r="A17" s="3"/>
      <c r="B17" s="97" t="s">
        <v>26</v>
      </c>
      <c r="C17" s="105"/>
      <c r="D17" s="40" t="s">
        <v>3</v>
      </c>
      <c r="E17" s="37" t="s">
        <v>29</v>
      </c>
      <c r="F17" s="35"/>
      <c r="G17" s="38"/>
      <c r="H17" s="39"/>
      <c r="I17" s="38"/>
    </row>
    <row r="18" spans="1:9" ht="21" customHeight="1">
      <c r="A18" s="3"/>
      <c r="B18" s="36"/>
      <c r="C18" s="41"/>
      <c r="D18" s="40"/>
      <c r="E18" s="37"/>
      <c r="F18" s="35"/>
      <c r="G18" s="38"/>
      <c r="H18" s="39"/>
      <c r="I18" s="38"/>
    </row>
    <row r="19" spans="1:9" ht="21" customHeight="1">
      <c r="A19" s="3" t="s">
        <v>37</v>
      </c>
      <c r="B19" s="36"/>
      <c r="C19" s="41"/>
      <c r="D19" s="40"/>
      <c r="E19" s="37"/>
      <c r="F19" s="35"/>
      <c r="G19" s="38"/>
      <c r="H19" s="39"/>
      <c r="I19" s="38"/>
    </row>
    <row r="20" spans="1:9" ht="23.25" customHeight="1">
      <c r="A20" s="3">
        <v>16</v>
      </c>
      <c r="B20" s="103" t="str">
        <f>'RP Gr1'!O18</f>
        <v>Frauenfeld</v>
      </c>
      <c r="C20" s="104"/>
      <c r="D20" s="40" t="s">
        <v>3</v>
      </c>
      <c r="E20" s="34" t="str">
        <f>'RP Gr2'!O18</f>
        <v>Liestal</v>
      </c>
      <c r="F20" s="35"/>
      <c r="G20" s="21"/>
      <c r="H20" s="39" t="s">
        <v>4</v>
      </c>
      <c r="I20" s="21"/>
    </row>
    <row r="21" spans="1:9" ht="15">
      <c r="A21" s="3"/>
      <c r="B21" s="97" t="s">
        <v>28</v>
      </c>
      <c r="C21" s="105"/>
      <c r="D21" s="40" t="s">
        <v>3</v>
      </c>
      <c r="E21" s="37" t="s">
        <v>27</v>
      </c>
      <c r="F21" s="35"/>
      <c r="G21" s="38"/>
      <c r="H21" s="39"/>
      <c r="I21" s="38"/>
    </row>
    <row r="22" spans="1:9" ht="21" customHeight="1">
      <c r="A22" s="3"/>
      <c r="B22" s="36"/>
      <c r="C22" s="41"/>
      <c r="D22" s="40"/>
      <c r="E22" s="37"/>
      <c r="F22" s="35"/>
      <c r="G22" s="38"/>
      <c r="H22" s="39"/>
      <c r="I22" s="38"/>
    </row>
    <row r="23" spans="1:9" ht="21" customHeight="1">
      <c r="A23" s="3"/>
      <c r="B23" s="36"/>
      <c r="C23" s="41"/>
      <c r="D23" s="40"/>
      <c r="E23" s="37"/>
      <c r="F23" s="35"/>
      <c r="G23" s="38"/>
      <c r="H23" s="39"/>
      <c r="I23" s="38"/>
    </row>
    <row r="24" ht="21" customHeight="1">
      <c r="A24" s="3"/>
    </row>
    <row r="25" ht="21" customHeight="1">
      <c r="A25" s="7" t="s">
        <v>5</v>
      </c>
    </row>
    <row r="26" spans="1:9" ht="21" customHeight="1">
      <c r="A26" s="3">
        <v>1</v>
      </c>
      <c r="B26" s="106"/>
      <c r="C26" s="107"/>
      <c r="D26" s="107"/>
      <c r="E26" s="107"/>
      <c r="F26" s="107"/>
      <c r="G26" s="107"/>
      <c r="H26" s="8"/>
      <c r="I26" s="8"/>
    </row>
    <row r="27" spans="1:9" ht="15">
      <c r="A27" s="3">
        <v>2</v>
      </c>
      <c r="B27" s="108"/>
      <c r="C27" s="109"/>
      <c r="D27" s="109"/>
      <c r="E27" s="109"/>
      <c r="F27" s="109"/>
      <c r="G27" s="109"/>
      <c r="H27" s="8"/>
      <c r="I27" s="8"/>
    </row>
    <row r="28" spans="1:9" ht="15">
      <c r="A28" s="3">
        <v>3</v>
      </c>
      <c r="B28" s="108"/>
      <c r="C28" s="109"/>
      <c r="D28" s="109"/>
      <c r="E28" s="109"/>
      <c r="F28" s="109"/>
      <c r="G28" s="109"/>
      <c r="H28" s="8"/>
      <c r="I28" s="8"/>
    </row>
    <row r="29" spans="1:9" ht="15">
      <c r="A29" s="3">
        <v>4</v>
      </c>
      <c r="B29" s="108"/>
      <c r="C29" s="109"/>
      <c r="D29" s="109"/>
      <c r="E29" s="109"/>
      <c r="F29" s="109"/>
      <c r="G29" s="109"/>
      <c r="H29" s="8"/>
      <c r="I29" s="8"/>
    </row>
    <row r="30" spans="1:9" ht="15">
      <c r="A30" s="3">
        <v>5</v>
      </c>
      <c r="B30" s="108"/>
      <c r="C30" s="109"/>
      <c r="D30" s="109"/>
      <c r="E30" s="109"/>
      <c r="F30" s="109"/>
      <c r="G30" s="109"/>
      <c r="H30" s="8"/>
      <c r="I30" s="8"/>
    </row>
    <row r="31" spans="1:9" ht="15">
      <c r="A31" s="3">
        <v>6</v>
      </c>
      <c r="B31" s="106"/>
      <c r="C31" s="107"/>
      <c r="D31" s="107"/>
      <c r="E31" s="107"/>
      <c r="F31" s="107"/>
      <c r="G31" s="107"/>
      <c r="H31" s="8"/>
      <c r="I31" s="8"/>
    </row>
    <row r="32" spans="1:9" ht="15">
      <c r="A32" s="3">
        <v>7</v>
      </c>
      <c r="B32" s="108"/>
      <c r="C32" s="109"/>
      <c r="D32" s="109"/>
      <c r="E32" s="109"/>
      <c r="F32" s="109"/>
      <c r="G32" s="109"/>
      <c r="H32" s="8"/>
      <c r="I32" s="8"/>
    </row>
    <row r="33" spans="1:9" ht="15">
      <c r="A33" s="3">
        <v>8</v>
      </c>
      <c r="B33" s="108"/>
      <c r="C33" s="109"/>
      <c r="D33" s="109"/>
      <c r="E33" s="109"/>
      <c r="F33" s="109"/>
      <c r="G33" s="109"/>
      <c r="H33" s="8"/>
      <c r="I33" s="8"/>
    </row>
    <row r="34" spans="1:9" ht="15">
      <c r="A34"/>
      <c r="B34"/>
      <c r="C34"/>
      <c r="D34"/>
      <c r="E34"/>
      <c r="F34"/>
      <c r="G34"/>
      <c r="H34"/>
      <c r="I34"/>
    </row>
  </sheetData>
  <sheetProtection/>
  <mergeCells count="21">
    <mergeCell ref="B31:G31"/>
    <mergeCell ref="B12:C12"/>
    <mergeCell ref="B13:C13"/>
    <mergeCell ref="B20:C20"/>
    <mergeCell ref="B17:C17"/>
    <mergeCell ref="A1:I1"/>
    <mergeCell ref="C2:I2"/>
    <mergeCell ref="C3:I3"/>
    <mergeCell ref="C4:I4"/>
    <mergeCell ref="A6:C6"/>
    <mergeCell ref="B8:C8"/>
    <mergeCell ref="B32:G32"/>
    <mergeCell ref="B9:C9"/>
    <mergeCell ref="B30:G30"/>
    <mergeCell ref="B21:C21"/>
    <mergeCell ref="B16:C16"/>
    <mergeCell ref="B33:G33"/>
    <mergeCell ref="B26:G26"/>
    <mergeCell ref="B27:G27"/>
    <mergeCell ref="B28:G28"/>
    <mergeCell ref="B29:G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8.421875" style="0" customWidth="1"/>
    <col min="2" max="2" width="6.8515625" style="0" customWidth="1"/>
    <col min="3" max="3" width="18.00390625" style="0" customWidth="1"/>
    <col min="4" max="4" width="5.7109375" style="0" customWidth="1"/>
    <col min="5" max="5" width="19.57421875" style="0" customWidth="1"/>
  </cols>
  <sheetData>
    <row r="1" spans="1:7" ht="21">
      <c r="A1" s="49" t="s">
        <v>48</v>
      </c>
      <c r="B1" s="49"/>
      <c r="C1" s="49"/>
      <c r="D1" s="49"/>
      <c r="E1" s="49"/>
      <c r="F1" s="49"/>
      <c r="G1" s="49"/>
    </row>
    <row r="2" spans="1:7" ht="21">
      <c r="A2" s="102" t="s">
        <v>79</v>
      </c>
      <c r="B2" s="51"/>
      <c r="C2" s="51"/>
      <c r="D2" s="51"/>
      <c r="E2" s="51"/>
      <c r="F2" s="51"/>
      <c r="G2" s="51"/>
    </row>
    <row r="3" spans="1:7" ht="15">
      <c r="A3" s="27" t="s">
        <v>0</v>
      </c>
      <c r="B3" s="101" t="s">
        <v>75</v>
      </c>
      <c r="C3" s="51"/>
      <c r="D3" s="51"/>
      <c r="E3" s="51"/>
      <c r="F3" s="51"/>
      <c r="G3" s="51"/>
    </row>
    <row r="4" spans="1:7" ht="15">
      <c r="A4" s="29" t="s">
        <v>1</v>
      </c>
      <c r="B4" s="101" t="s">
        <v>80</v>
      </c>
      <c r="C4" s="51"/>
      <c r="D4" s="51"/>
      <c r="E4" s="51"/>
      <c r="F4" s="51"/>
      <c r="G4" s="51"/>
    </row>
    <row r="6" spans="1:2" ht="15">
      <c r="A6" s="3"/>
      <c r="B6" s="3"/>
    </row>
    <row r="7" spans="1:2" ht="15">
      <c r="A7" s="3"/>
      <c r="B7" s="3"/>
    </row>
    <row r="8" spans="1:5" ht="15">
      <c r="A8" s="3">
        <v>1</v>
      </c>
      <c r="B8" s="44" t="s">
        <v>76</v>
      </c>
      <c r="C8" s="43" t="s">
        <v>77</v>
      </c>
      <c r="D8" s="43" t="s">
        <v>3</v>
      </c>
      <c r="E8" s="43" t="s">
        <v>53</v>
      </c>
    </row>
    <row r="9" spans="1:5" ht="15">
      <c r="A9" s="3">
        <v>2</v>
      </c>
      <c r="B9" s="44" t="s">
        <v>76</v>
      </c>
      <c r="C9" s="43" t="s">
        <v>54</v>
      </c>
      <c r="D9" s="43" t="s">
        <v>3</v>
      </c>
      <c r="E9" s="43" t="s">
        <v>52</v>
      </c>
    </row>
    <row r="10" spans="1:5" ht="15">
      <c r="A10" s="45">
        <v>3</v>
      </c>
      <c r="B10" s="46" t="s">
        <v>78</v>
      </c>
      <c r="C10" s="47" t="s">
        <v>65</v>
      </c>
      <c r="D10" s="47" t="s">
        <v>3</v>
      </c>
      <c r="E10" s="47" t="s">
        <v>66</v>
      </c>
    </row>
    <row r="11" spans="1:5" ht="15">
      <c r="A11" s="45">
        <v>4</v>
      </c>
      <c r="B11" s="46" t="s">
        <v>78</v>
      </c>
      <c r="C11" s="47" t="s">
        <v>47</v>
      </c>
      <c r="D11" s="47" t="s">
        <v>3</v>
      </c>
      <c r="E11" s="47" t="s">
        <v>46</v>
      </c>
    </row>
    <row r="12" spans="1:5" ht="15">
      <c r="A12" s="3">
        <v>5</v>
      </c>
      <c r="B12" s="44" t="s">
        <v>76</v>
      </c>
      <c r="C12" s="43" t="s">
        <v>77</v>
      </c>
      <c r="D12" s="43" t="s">
        <v>3</v>
      </c>
      <c r="E12" s="43" t="s">
        <v>52</v>
      </c>
    </row>
    <row r="13" spans="1:5" ht="15">
      <c r="A13" s="3">
        <v>6</v>
      </c>
      <c r="B13" s="44" t="s">
        <v>76</v>
      </c>
      <c r="C13" s="43" t="s">
        <v>54</v>
      </c>
      <c r="D13" s="43" t="s">
        <v>3</v>
      </c>
      <c r="E13" s="43" t="s">
        <v>53</v>
      </c>
    </row>
    <row r="14" spans="1:5" ht="15">
      <c r="A14" s="45">
        <v>7</v>
      </c>
      <c r="B14" s="46" t="s">
        <v>78</v>
      </c>
      <c r="C14" s="47" t="s">
        <v>65</v>
      </c>
      <c r="D14" s="47" t="s">
        <v>3</v>
      </c>
      <c r="E14" s="47" t="s">
        <v>46</v>
      </c>
    </row>
    <row r="15" spans="1:5" ht="15">
      <c r="A15" s="45">
        <v>8</v>
      </c>
      <c r="B15" s="46" t="s">
        <v>78</v>
      </c>
      <c r="C15" s="47" t="s">
        <v>47</v>
      </c>
      <c r="D15" s="47" t="s">
        <v>3</v>
      </c>
      <c r="E15" s="47" t="s">
        <v>66</v>
      </c>
    </row>
    <row r="16" spans="1:5" ht="15">
      <c r="A16" s="3">
        <v>9</v>
      </c>
      <c r="B16" s="44" t="s">
        <v>76</v>
      </c>
      <c r="C16" s="43" t="s">
        <v>52</v>
      </c>
      <c r="D16" s="43" t="s">
        <v>3</v>
      </c>
      <c r="E16" s="43" t="s">
        <v>53</v>
      </c>
    </row>
    <row r="17" spans="1:5" ht="15">
      <c r="A17" s="3">
        <v>10</v>
      </c>
      <c r="B17" s="44" t="s">
        <v>76</v>
      </c>
      <c r="C17" s="43" t="s">
        <v>77</v>
      </c>
      <c r="D17" s="43" t="s">
        <v>3</v>
      </c>
      <c r="E17" s="43" t="s">
        <v>54</v>
      </c>
    </row>
    <row r="18" spans="1:5" ht="15">
      <c r="A18" s="45">
        <v>11</v>
      </c>
      <c r="B18" s="46" t="s">
        <v>78</v>
      </c>
      <c r="C18" s="47" t="s">
        <v>46</v>
      </c>
      <c r="D18" s="47" t="s">
        <v>3</v>
      </c>
      <c r="E18" s="47" t="s">
        <v>66</v>
      </c>
    </row>
    <row r="19" spans="1:5" ht="15">
      <c r="A19" s="45">
        <v>12</v>
      </c>
      <c r="B19" s="46" t="s">
        <v>78</v>
      </c>
      <c r="C19" s="47" t="s">
        <v>65</v>
      </c>
      <c r="D19" s="47" t="s">
        <v>3</v>
      </c>
      <c r="E19" s="47" t="s">
        <v>47</v>
      </c>
    </row>
  </sheetData>
  <sheetProtection/>
  <mergeCells count="4">
    <mergeCell ref="A1:G1"/>
    <mergeCell ref="A2:G2"/>
    <mergeCell ref="B3:G3"/>
    <mergeCell ref="B4:G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2017-12-16T18:00:16Z</cp:lastPrinted>
  <dcterms:created xsi:type="dcterms:W3CDTF">2002-10-22T07:39:55Z</dcterms:created>
  <dcterms:modified xsi:type="dcterms:W3CDTF">2017-12-16T19:13:26Z</dcterms:modified>
  <cp:category/>
  <cp:version/>
  <cp:contentType/>
  <cp:contentStatus/>
</cp:coreProperties>
</file>